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3628"/>
  <workbookPr/>
  <bookViews>
    <workbookView xWindow="65428" yWindow="65428" windowWidth="23256" windowHeight="12576" activeTab="3"/>
  </bookViews>
  <sheets>
    <sheet name="Estimator" sheetId="1" r:id="rId1"/>
    <sheet name="Grading" sheetId="4" r:id="rId2"/>
    <sheet name="ReRoof" sheetId="3" r:id="rId3"/>
    <sheet name="Valuation Table" sheetId="2" r:id="rId4"/>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<sst xmlns="http://schemas.openxmlformats.org/spreadsheetml/2006/main" count="335" uniqueCount="82">
  <si>
    <t>Square Feet</t>
  </si>
  <si>
    <t>Cost per SF</t>
  </si>
  <si>
    <t>Valuation</t>
  </si>
  <si>
    <t>Wood Frame Finished</t>
  </si>
  <si>
    <t>Wood Frame Unfinished</t>
  </si>
  <si>
    <t>Residential</t>
  </si>
  <si>
    <t>Pole Type Unfinished</t>
  </si>
  <si>
    <t>Pole Type Finished</t>
  </si>
  <si>
    <t xml:space="preserve">TABLE NO. 2 </t>
  </si>
  <si>
    <t xml:space="preserve">       Calculated</t>
  </si>
  <si>
    <t>Base</t>
  </si>
  <si>
    <t xml:space="preserve">Plan </t>
  </si>
  <si>
    <t>PERMIT</t>
  </si>
  <si>
    <t>PERMIT FEE</t>
  </si>
  <si>
    <t xml:space="preserve">       Valuation</t>
  </si>
  <si>
    <t>Fee</t>
  </si>
  <si>
    <t>Review</t>
  </si>
  <si>
    <t>FEE</t>
  </si>
  <si>
    <t>w/state fee</t>
  </si>
  <si>
    <t>:</t>
  </si>
  <si>
    <t>Base Fee Calculation</t>
  </si>
  <si>
    <t xml:space="preserve">   $196,001 to $500,000</t>
  </si>
  <si>
    <t>$2,009.94 for the first $196,000 plus $7.35 for each additional $1,000 or fraction thereof, to and including $500,000.</t>
  </si>
  <si>
    <t xml:space="preserve">   $500,001 to $1,000,000</t>
  </si>
  <si>
    <t>$4,244.34 for the first $500,000 plus $6.24 for each additional $1,000 or fraction thereof, to and including $1,000,000.</t>
  </si>
  <si>
    <t xml:space="preserve">   $1,000,001 &amp; Up</t>
  </si>
  <si>
    <t>$7,364.34 for the first $1,00,000 plus $4.79 for each additional $1,000 or fraction thereof.</t>
  </si>
  <si>
    <t>Plan Review Fee is due at the time of submittal</t>
  </si>
  <si>
    <t>Building Permit</t>
  </si>
  <si>
    <t>Plan Review</t>
  </si>
  <si>
    <t>State Fee</t>
  </si>
  <si>
    <t>Total Approx. Cost</t>
  </si>
  <si>
    <t>*ESTIMATE ONLY*</t>
  </si>
  <si>
    <t>Lean-to/Roof Only</t>
  </si>
  <si>
    <t>Lewis County Community Development</t>
  </si>
  <si>
    <t>Building Permit Fee Estimator - Residential Development Only</t>
  </si>
  <si>
    <t>Utility Structures - Garage/Pole Building/Storage</t>
  </si>
  <si>
    <t>Finished = Sheetrock &amp; Insulation</t>
  </si>
  <si>
    <t>Unfinished = Stud walls only</t>
  </si>
  <si>
    <t>Total Valuation</t>
  </si>
  <si>
    <t xml:space="preserve">Use this spreadsheet to calculate the submital and final fees based upon the square footage for the proposed structure.  Actual fees due may differ at the time of submital and permit pick up.  Any changes to permits after issuance will require additional fees.  </t>
  </si>
  <si>
    <t xml:space="preserve">Insert square footage into green boxes below. </t>
  </si>
  <si>
    <t>Steel Frame Unfinished</t>
  </si>
  <si>
    <t>Steel Frame Finished</t>
  </si>
  <si>
    <t>Number of Squares</t>
  </si>
  <si>
    <t xml:space="preserve">Insert number of squares into green boxes below. </t>
  </si>
  <si>
    <t>Wood Frame</t>
  </si>
  <si>
    <t>Masonry</t>
  </si>
  <si>
    <t>Basement</t>
  </si>
  <si>
    <t>Unfinished</t>
  </si>
  <si>
    <t>Finished</t>
  </si>
  <si>
    <t>Greenhouse</t>
  </si>
  <si>
    <t>Plastic</t>
  </si>
  <si>
    <t>All Others</t>
  </si>
  <si>
    <t>Foundation</t>
  </si>
  <si>
    <t>Linear Feet</t>
  </si>
  <si>
    <t>Decks</t>
  </si>
  <si>
    <t>Open</t>
  </si>
  <si>
    <t>Covered</t>
  </si>
  <si>
    <t>Enclosed Porch</t>
  </si>
  <si>
    <t>Mechanical</t>
  </si>
  <si>
    <t>Supplemental Fee</t>
  </si>
  <si>
    <t>Plumbing</t>
  </si>
  <si>
    <t xml:space="preserve">Total Additional Fee </t>
  </si>
  <si>
    <t>Grading Permit</t>
  </si>
  <si>
    <t>Plan Review Fee</t>
  </si>
  <si>
    <t>Inspection Fee</t>
  </si>
  <si>
    <t>Total Fee</t>
  </si>
  <si>
    <t>Grading Permit Fee Estimator - Residential Development Only</t>
  </si>
  <si>
    <t>Cubic Yards of Fill/Grade</t>
  </si>
  <si>
    <t xml:space="preserve">Insert number of Cubic Yards into green box below. </t>
  </si>
  <si>
    <t>Estimate does not include any fees associated with a Fill &amp; Grade, Septic, Planning Review, Flood Plain Development Permit, Airport Obstruction Zone Permit, Shoreline Exemption Permit, SEPA Checklist or any other associated permits that may be required.</t>
  </si>
  <si>
    <t>Total Approx. Fee</t>
  </si>
  <si>
    <t>*2nd Floor/Loft – use same factor as ground floor for type of structure being constructed</t>
  </si>
  <si>
    <t>Additional Fees (Type in "1" to add Fee)  -  Required for a Single Family Residence or Utility structure that will have plumbing or mechanical fixtures.</t>
  </si>
  <si>
    <t>Squares</t>
  </si>
  <si>
    <t>Cost per Square</t>
  </si>
  <si>
    <t xml:space="preserve">       2020 BUILDING PERMIT FEE SCHEDULE</t>
  </si>
  <si>
    <t>ADD Plan Review Fee (65% of Base Fee) and State Fee ($6.50) for total permit fee</t>
  </si>
  <si>
    <t>Updated 01/10/20</t>
  </si>
  <si>
    <t>Pre Fab Carport - Enclosed</t>
  </si>
  <si>
    <t>Pre Fab Carport - Open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</si>
</sst>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quot;$&quot;#,##0.00"/>
    <numFmt numFmtId="165" formatCode="&quot;$&quot;#,##0"/>
    <numFmt numFmtId="166" formatCode="&quot;$&quot;#,##0.00;[Red]&quot;$&quot;#,##0.00"/>
    <numFmt numFmtId="167" formatCode="_([$$-409]* #,##0.00_);_([$$-409]* \(#,##0.00\);_([$$-409]* &quot;-&quot;??_);_(@_)"/>
  </numFmts>
  <fonts count="31">
    <font>
      <sz val="11"/>
      <color theme="1"/>
      <name val="Calibri"/>
      <family val="2"/>
      <scheme val="minor"/>
    </font>
    <font>
      <sz val="10"/>
      <name val="Arial"/>
      <family val="2"/>
    </font>
    <font>
      <b/>
      <sz val="11"/>
      <color theme="1"/>
      <name val="Calibri"/>
      <family val="2"/>
      <scheme val="minor"/>
    </font>
    <font>
      <sz val="11"/>
      <name val="Arial"/>
      <family val="2"/>
    </font>
    <font>
      <b/>
      <sz val="11"/>
      <name val="Arial Narrow"/>
      <family val="2"/>
    </font>
    <font>
      <b/>
      <sz val="11"/>
      <name val="Arial"/>
      <family val="2"/>
    </font>
    <font>
      <sz val="14"/>
      <name val="Arial"/>
      <family val="2"/>
    </font>
    <font>
      <b/>
      <sz val="14"/>
      <name val="Arial"/>
      <family val="2"/>
    </font>
    <font>
      <b/>
      <sz val="9"/>
      <name val="Arial"/>
      <family val="2"/>
    </font>
    <font>
      <i/>
      <sz val="8"/>
      <name val="Arial"/>
      <family val="2"/>
    </font>
    <font>
      <b/>
      <sz val="9"/>
      <name val="MS Sans Serif"/>
      <family val="2"/>
    </font>
    <font>
      <sz val="8"/>
      <name val="Arial"/>
      <family val="2"/>
    </font>
    <font>
      <b/>
      <sz val="8"/>
      <name val="Arial"/>
      <family val="2"/>
    </font>
    <font>
      <b/>
      <i/>
      <sz val="8"/>
      <name val="Arial"/>
      <family val="2"/>
    </font>
    <font>
      <b/>
      <sz val="10"/>
      <name val="Arial"/>
      <family val="2"/>
    </font>
    <font>
      <sz val="7"/>
      <name val="Arial"/>
      <family val="2"/>
    </font>
    <font>
      <sz val="11"/>
      <color rgb="FF006100"/>
      <name val="Calibri"/>
      <family val="2"/>
      <scheme val="minor"/>
    </font>
    <font>
      <b/>
      <sz val="14"/>
      <color theme="1"/>
      <name val="Calibri"/>
      <family val="2"/>
      <scheme val="minor"/>
    </font>
    <font>
      <sz val="14"/>
      <color theme="1"/>
      <name val="Calibri"/>
      <family val="2"/>
      <scheme val="minor"/>
    </font>
    <font>
      <sz val="14"/>
      <color rgb="FF006100"/>
      <name val="Calibri"/>
      <family val="2"/>
      <scheme val="minor"/>
    </font>
    <font>
      <b/>
      <i/>
      <sz val="14"/>
      <color theme="1"/>
      <name val="Calibri"/>
      <family val="2"/>
      <scheme val="minor"/>
    </font>
    <font>
      <b/>
      <sz val="16"/>
      <color rgb="FFFF0000"/>
      <name val="Calibri"/>
      <family val="2"/>
      <scheme val="minor"/>
    </font>
    <font>
      <b/>
      <sz val="16"/>
      <color theme="1"/>
      <name val="Calibri"/>
      <family val="2"/>
      <scheme val="minor"/>
    </font>
    <font>
      <b/>
      <sz val="12"/>
      <color theme="1"/>
      <name val="Calibri"/>
      <family val="2"/>
      <scheme val="minor"/>
    </font>
    <font>
      <b/>
      <sz val="13"/>
      <color rgb="FFFF0000"/>
      <name val="Calibri"/>
      <family val="2"/>
      <scheme val="minor"/>
    </font>
    <font>
      <sz val="16"/>
      <color theme="1"/>
      <name val="Calibri"/>
      <family val="2"/>
      <scheme val="minor"/>
    </font>
    <font>
      <sz val="16"/>
      <color rgb="FF006100"/>
      <name val="Calibri"/>
      <family val="2"/>
      <scheme val="minor"/>
    </font>
    <font>
      <sz val="24"/>
      <color rgb="FF385623"/>
      <name val="Georgia"/>
      <family val="1"/>
    </font>
    <font>
      <sz val="36"/>
      <color rgb="FF385623"/>
      <name val="Georgia"/>
      <family val="1"/>
    </font>
    <font>
      <b/>
      <sz val="14"/>
      <color rgb="FFFF0000"/>
      <name val="Calibri"/>
      <family val="2"/>
      <scheme val="minor"/>
    </font>
    <font>
      <b/>
      <sz val="18"/>
      <color theme="1"/>
      <name val="Calibri"/>
      <family val="2"/>
      <scheme val="minor"/>
    </font>
  </fonts>
  <fills count="9">
    <fill>
      <patternFill/>
    </fill>
    <fill>
      <patternFill patternType="gray125"/>
    </fill>
    <fill>
      <patternFill patternType="solid">
        <fgColor rgb="FFC6EFCE"/>
        <bgColor indexed="64"/>
      </patternFill>
    </fill>
    <fill>
      <patternFill patternType="solid">
        <fgColor theme="0"/>
        <bgColor indexed="64"/>
      </patternFill>
    </fill>
    <fill>
      <patternFill patternType="solid">
        <fgColor indexed="8"/>
        <bgColor indexed="64"/>
      </patternFill>
    </fill>
    <fill>
      <patternFill patternType="solid">
        <fgColor rgb="FFFFFF00"/>
        <bgColor indexed="64"/>
      </patternFill>
    </fill>
    <fill>
      <patternFill patternType="solid">
        <fgColor rgb="FF9DF791"/>
        <bgColor indexed="64"/>
      </patternFill>
    </fill>
    <fill>
      <patternFill patternType="solid">
        <fgColor rgb="FFFFFF9B"/>
        <bgColor indexed="64"/>
      </patternFill>
    </fill>
    <fill>
      <patternFill patternType="solid">
        <fgColor theme="2" tint="-0.09996999800205231"/>
        <bgColor indexed="64"/>
      </patternFill>
    </fill>
  </fills>
  <borders count="54">
    <border>
      <left/>
      <right/>
      <top/>
      <bottom/>
      <diagonal/>
    </border>
    <border>
      <left/>
      <right/>
      <top/>
      <bottom style="thin"/>
    </border>
    <border>
      <left/>
      <right style="thin"/>
      <top style="thick"/>
      <bottom/>
    </border>
    <border>
      <left style="thin"/>
      <right style="thin"/>
      <top style="thick"/>
      <bottom/>
    </border>
    <border>
      <left style="thin"/>
      <right/>
      <top style="thick"/>
      <bottom/>
    </border>
    <border>
      <left/>
      <right style="thin"/>
      <top/>
      <bottom style="thin"/>
    </border>
    <border>
      <left style="thin"/>
      <right style="thin"/>
      <top/>
      <bottom style="thin"/>
    </border>
    <border>
      <left style="thin"/>
      <right/>
      <top/>
      <bottom style="thin"/>
    </border>
    <border>
      <left/>
      <right/>
      <top style="thin"/>
      <bottom style="thin"/>
    </border>
    <border>
      <left style="thin"/>
      <right style="thin"/>
      <top style="thin"/>
      <bottom style="thin"/>
    </border>
    <border>
      <left/>
      <right style="medium"/>
      <top/>
      <bottom style="medium"/>
    </border>
    <border>
      <left style="medium"/>
      <right/>
      <top style="thin"/>
      <bottom style="medium"/>
    </border>
    <border>
      <left style="medium"/>
      <right/>
      <top style="medium"/>
      <bottom style="medium"/>
    </border>
    <border>
      <left style="medium"/>
      <right style="medium"/>
      <top style="medium"/>
      <bottom style="thin"/>
    </border>
    <border>
      <left style="medium"/>
      <right style="medium"/>
      <top style="medium"/>
      <bottom style="medium"/>
    </border>
    <border>
      <left style="medium"/>
      <right style="medium"/>
      <top style="thin"/>
      <bottom/>
    </border>
    <border>
      <left style="medium"/>
      <right style="medium"/>
      <top/>
      <bottom/>
    </border>
    <border>
      <left style="medium"/>
      <right/>
      <top/>
      <bottom/>
    </border>
    <border>
      <left style="medium"/>
      <right/>
      <top/>
      <bottom style="thin"/>
    </border>
    <border>
      <left style="thin"/>
      <right style="medium"/>
      <top style="medium"/>
      <bottom style="medium"/>
    </border>
    <border>
      <left style="thin"/>
      <right style="medium"/>
      <top style="medium"/>
      <bottom style="thin"/>
    </border>
    <border>
      <left style="thin"/>
      <right style="medium"/>
      <top style="thin"/>
      <bottom style="thin"/>
    </border>
    <border>
      <left style="thin"/>
      <right style="medium"/>
      <top style="thin"/>
      <bottom/>
    </border>
    <border>
      <left/>
      <right style="medium"/>
      <top style="medium"/>
      <bottom style="medium"/>
    </border>
    <border>
      <left style="medium"/>
      <right/>
      <top/>
      <bottom style="medium"/>
    </border>
    <border>
      <left style="medium"/>
      <right style="medium"/>
      <top style="medium"/>
      <bottom/>
    </border>
    <border>
      <left style="medium"/>
      <right/>
      <top style="medium"/>
      <bottom style="thin"/>
    </border>
    <border>
      <left style="medium"/>
      <right/>
      <top style="thin"/>
      <bottom/>
    </border>
    <border>
      <left style="medium"/>
      <right style="medium"/>
      <top style="thin"/>
      <bottom style="thin"/>
    </border>
    <border>
      <left style="medium"/>
      <right/>
      <top style="thin"/>
      <bottom style="thin"/>
    </border>
    <border>
      <left/>
      <right style="medium"/>
      <top style="thin"/>
      <bottom style="thin"/>
    </border>
    <border>
      <left style="medium"/>
      <right style="medium"/>
      <top style="thin"/>
      <bottom style="medium"/>
    </border>
    <border>
      <left style="medium"/>
      <right style="medium"/>
      <top/>
      <bottom style="thin"/>
    </border>
    <border>
      <left/>
      <right style="medium"/>
      <top/>
      <bottom style="thin"/>
    </border>
    <border>
      <left/>
      <right style="medium"/>
      <top style="thin"/>
      <bottom style="medium"/>
    </border>
    <border>
      <left style="thin"/>
      <right style="medium"/>
      <top/>
      <bottom style="medium"/>
    </border>
    <border>
      <left style="medium"/>
      <right style="medium"/>
      <top/>
      <bottom style="medium"/>
    </border>
    <border>
      <left style="medium"/>
      <right/>
      <top style="medium"/>
      <bottom/>
    </border>
    <border>
      <left/>
      <right/>
      <top style="medium"/>
      <bottom/>
    </border>
    <border>
      <left/>
      <right style="medium"/>
      <top style="medium"/>
      <bottom/>
    </border>
    <border>
      <left/>
      <right style="medium"/>
      <top/>
      <bottom/>
    </border>
    <border>
      <left/>
      <right/>
      <top/>
      <bottom style="medium"/>
    </border>
    <border>
      <left/>
      <right/>
      <top style="medium"/>
      <bottom style="medium"/>
    </border>
    <border>
      <left style="medium"/>
      <right style="thin"/>
      <top style="thin"/>
      <bottom style="thin"/>
    </border>
    <border>
      <left style="medium"/>
      <right style="thin"/>
      <top style="thin"/>
      <bottom style="medium"/>
    </border>
    <border>
      <left style="thin"/>
      <right style="medium"/>
      <top style="thin"/>
      <bottom style="medium"/>
    </border>
    <border>
      <left style="medium"/>
      <right style="thin"/>
      <top style="medium"/>
      <bottom style="thin"/>
    </border>
    <border>
      <left style="medium"/>
      <right style="thin"/>
      <top style="thin"/>
      <bottom/>
    </border>
    <border>
      <left style="thin"/>
      <right style="thin"/>
      <top style="thin"/>
      <bottom/>
    </border>
    <border>
      <left style="medium"/>
      <right style="thin"/>
      <top style="medium"/>
      <bottom style="medium"/>
    </border>
    <border>
      <left style="thin"/>
      <right style="thin"/>
      <top style="medium"/>
      <bottom style="medium"/>
    </border>
    <border>
      <left style="thin"/>
      <right style="thin"/>
      <top style="medium"/>
      <bottom style="thin"/>
    </border>
    <border>
      <left style="medium"/>
      <right style="thin"/>
      <top/>
      <bottom style="medium"/>
    </border>
    <border>
      <left style="thin"/>
      <right style="thin"/>
      <top/>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2" borderId="0" applyNumberFormat="0" applyBorder="0" applyAlignment="0" applyProtection="0"/>
  </cellStyleXfs>
  <cellXfs count="255">
    <xf numFmtId="0" fontId="0" fillId="0" borderId="0" xfId="0"/>
    <xf numFmtId="164" fontId="0" fillId="0" borderId="0" xfId="0" applyNumberFormat="1"/>
    <xf numFmtId="0" fontId="3" fillId="0" borderId="0" xfId="0" applyFont="1"/>
    <xf numFmtId="0" fontId="4" fillId="0" borderId="0" xfId="0" applyFont="1" applyAlignment="1">
      <alignment horizontal="centerContinuous"/>
    </xf>
    <xf numFmtId="0" fontId="3" fillId="0" borderId="0" xfId="0" applyFont="1" applyAlignment="1">
      <alignment horizontal="centerContinuous"/>
    </xf>
    <xf numFmtId="0" fontId="3" fillId="3" borderId="0" xfId="0" applyFont="1" applyFill="1" applyAlignment="1">
      <alignment horizontal="centerContinuous"/>
    </xf>
    <xf numFmtId="0" fontId="3" fillId="0" borderId="0" xfId="0" applyFont="1" applyFill="1" applyAlignment="1">
      <alignment horizontal="centerContinuous"/>
    </xf>
    <xf numFmtId="0" fontId="3" fillId="0" borderId="0" xfId="0" applyFont="1" applyAlignment="1">
      <alignment horizontal="center"/>
    </xf>
    <xf numFmtId="0" fontId="5" fillId="0" borderId="0" xfId="0" applyFont="1" applyAlignment="1">
      <alignment horizontal="left"/>
    </xf>
    <xf numFmtId="0" fontId="3" fillId="3" borderId="0" xfId="0" applyFont="1" applyFill="1" applyAlignment="1">
      <alignment horizontal="center"/>
    </xf>
    <xf numFmtId="0" fontId="5" fillId="3" borderId="0" xfId="0" applyFont="1" applyFill="1" applyAlignment="1">
      <alignment horizontal="center"/>
    </xf>
    <xf numFmtId="0" fontId="6" fillId="0" borderId="0" xfId="0" applyFont="1"/>
    <xf numFmtId="0" fontId="7" fillId="0" borderId="0" xfId="0" applyFont="1" applyBorder="1" applyAlignment="1">
      <alignment horizontal="centerContinuous" vertical="top"/>
    </xf>
    <xf numFmtId="0" fontId="6" fillId="0" borderId="0" xfId="0" applyFont="1" applyBorder="1" applyAlignment="1">
      <alignment horizontal="centerContinuous"/>
    </xf>
    <xf numFmtId="0" fontId="6" fillId="3" borderId="0" xfId="0" applyFont="1" applyFill="1" applyBorder="1" applyAlignment="1">
      <alignment horizontal="centerContinuous"/>
    </xf>
    <xf numFmtId="0" fontId="6" fillId="0" borderId="0" xfId="0" applyFont="1" applyFill="1" applyBorder="1" applyAlignment="1">
      <alignment horizontal="centerContinuous"/>
    </xf>
    <xf numFmtId="0" fontId="6" fillId="0" borderId="0" xfId="0" applyFont="1" applyBorder="1" applyAlignment="1">
      <alignment horizontal="center"/>
    </xf>
    <xf numFmtId="0" fontId="7" fillId="0" borderId="0" xfId="0" applyFont="1" applyBorder="1" applyAlignment="1">
      <alignment horizontal="left"/>
    </xf>
    <xf numFmtId="0" fontId="6" fillId="3" borderId="0" xfId="0" applyFont="1" applyFill="1" applyBorder="1" applyAlignment="1">
      <alignment horizontal="center"/>
    </xf>
    <xf numFmtId="0" fontId="7" fillId="3" borderId="0" xfId="0" applyFont="1" applyFill="1" applyBorder="1" applyAlignment="1">
      <alignment horizontal="center"/>
    </xf>
    <xf numFmtId="0" fontId="8" fillId="4" borderId="1" xfId="0" applyFont="1" applyFill="1" applyBorder="1" applyAlignment="1">
      <alignment horizontal="left"/>
    </xf>
    <xf numFmtId="0" fontId="8" fillId="0" borderId="2" xfId="0" applyFont="1" applyFill="1" applyBorder="1" applyAlignment="1">
      <alignment horizontal="left"/>
    </xf>
    <xf numFmtId="0" fontId="8" fillId="0" borderId="3" xfId="0" applyFont="1" applyFill="1" applyBorder="1" applyAlignment="1">
      <alignment horizontal="left"/>
    </xf>
    <xf numFmtId="0" fontId="8" fillId="0" borderId="4" xfId="0" applyFont="1" applyFill="1" applyBorder="1" applyAlignment="1">
      <alignment horizontal="left"/>
    </xf>
    <xf numFmtId="0" fontId="9" fillId="3" borderId="2" xfId="0" applyFont="1" applyFill="1" applyBorder="1" applyAlignment="1">
      <alignment horizontal="center"/>
    </xf>
    <xf numFmtId="0" fontId="10" fillId="5" borderId="3" xfId="0" applyFont="1" applyFill="1" applyBorder="1" applyAlignment="1">
      <alignment horizontal="center"/>
    </xf>
    <xf numFmtId="0" fontId="10" fillId="3" borderId="3" xfId="0" applyFont="1" applyFill="1" applyBorder="1" applyAlignment="1">
      <alignment horizontal="center"/>
    </xf>
    <xf numFmtId="0" fontId="10" fillId="3" borderId="4" xfId="0" applyFont="1" applyFill="1" applyBorder="1" applyAlignment="1">
      <alignment horizontal="center"/>
    </xf>
    <xf numFmtId="0" fontId="8" fillId="0" borderId="2" xfId="0" applyFont="1" applyFill="1" applyBorder="1" applyAlignment="1">
      <alignment horizontal="center"/>
    </xf>
    <xf numFmtId="0" fontId="8" fillId="0" borderId="3" xfId="0" applyFont="1" applyFill="1" applyBorder="1" applyAlignment="1">
      <alignment horizontal="center"/>
    </xf>
    <xf numFmtId="0" fontId="8" fillId="0" borderId="5" xfId="0" applyFont="1" applyFill="1" applyBorder="1" applyAlignment="1">
      <alignment horizontal="left"/>
    </xf>
    <xf numFmtId="0" fontId="8" fillId="0" borderId="6" xfId="0" applyFont="1" applyFill="1" applyBorder="1" applyAlignment="1">
      <alignment horizontal="left"/>
    </xf>
    <xf numFmtId="0" fontId="8" fillId="0" borderId="7" xfId="0" applyFont="1" applyFill="1" applyBorder="1" applyAlignment="1">
      <alignment horizontal="left"/>
    </xf>
    <xf numFmtId="0" fontId="9" fillId="3" borderId="5" xfId="0" applyFont="1" applyFill="1" applyBorder="1" applyAlignment="1">
      <alignment horizontal="center"/>
    </xf>
    <xf numFmtId="0" fontId="10" fillId="5" borderId="6" xfId="0" applyFont="1" applyFill="1" applyBorder="1" applyAlignment="1">
      <alignment horizontal="center"/>
    </xf>
    <xf numFmtId="0" fontId="10" fillId="3" borderId="6" xfId="0" applyFont="1" applyFill="1" applyBorder="1" applyAlignment="1">
      <alignment horizontal="center"/>
    </xf>
    <xf numFmtId="0" fontId="10" fillId="3" borderId="7" xfId="0" applyFont="1" applyFill="1" applyBorder="1" applyAlignment="1">
      <alignment horizontal="center"/>
    </xf>
    <xf numFmtId="0" fontId="8" fillId="0" borderId="5" xfId="0" applyFont="1" applyFill="1" applyBorder="1" applyAlignment="1">
      <alignment horizontal="center"/>
    </xf>
    <xf numFmtId="0" fontId="8" fillId="0" borderId="6" xfId="0" applyFont="1" applyFill="1" applyBorder="1" applyAlignment="1">
      <alignment horizontal="center"/>
    </xf>
    <xf numFmtId="165" fontId="11" fillId="0" borderId="8" xfId="0" applyNumberFormat="1" applyFont="1" applyBorder="1" applyAlignment="1">
      <alignment horizontal="center"/>
    </xf>
    <xf numFmtId="164" fontId="12" fillId="0" borderId="8" xfId="0" applyNumberFormat="1" applyFont="1" applyBorder="1"/>
    <xf numFmtId="164" fontId="9" fillId="3" borderId="8" xfId="0" applyNumberFormat="1" applyFont="1" applyFill="1" applyBorder="1" applyAlignment="1">
      <alignment horizontal="center"/>
    </xf>
    <xf numFmtId="164" fontId="9" fillId="5" borderId="9" xfId="0" applyNumberFormat="1" applyFont="1" applyFill="1" applyBorder="1" applyAlignment="1">
      <alignment horizontal="center"/>
    </xf>
    <xf numFmtId="164" fontId="11" fillId="0" borderId="9" xfId="0" applyNumberFormat="1" applyFont="1" applyFill="1" applyBorder="1" applyAlignment="1">
      <alignment horizontal="center"/>
    </xf>
    <xf numFmtId="164" fontId="12" fillId="3" borderId="9" xfId="0" applyNumberFormat="1" applyFont="1" applyFill="1" applyBorder="1" applyAlignment="1">
      <alignment horizontal="center"/>
    </xf>
    <xf numFmtId="0" fontId="12" fillId="4" borderId="1" xfId="0" applyFont="1" applyFill="1" applyBorder="1" applyAlignment="1">
      <alignment horizontal="left"/>
    </xf>
    <xf numFmtId="0" fontId="13" fillId="3" borderId="2" xfId="0" applyFont="1" applyFill="1" applyBorder="1" applyAlignment="1">
      <alignment horizontal="center"/>
    </xf>
    <xf numFmtId="0" fontId="13" fillId="3" borderId="5" xfId="0" applyFont="1" applyFill="1" applyBorder="1" applyAlignment="1">
      <alignment horizontal="center"/>
    </xf>
    <xf numFmtId="166" fontId="5" fillId="0" borderId="0" xfId="0" applyNumberFormat="1" applyFont="1" applyBorder="1" applyAlignment="1">
      <alignment horizontal="left"/>
    </xf>
    <xf numFmtId="164" fontId="0" fillId="3" borderId="0" xfId="0" applyNumberFormat="1" applyFill="1"/>
    <xf numFmtId="164" fontId="0" fillId="0" borderId="0" xfId="0" applyNumberFormat="1" applyFill="1"/>
    <xf numFmtId="164" fontId="0" fillId="0" borderId="0" xfId="0" applyNumberFormat="1" applyAlignment="1">
      <alignment horizontal="center"/>
    </xf>
    <xf numFmtId="164" fontId="14" fillId="0" borderId="0" xfId="0" applyNumberFormat="1" applyFont="1" applyAlignment="1">
      <alignment horizontal="left"/>
    </xf>
    <xf numFmtId="164" fontId="0" fillId="3" borderId="0" xfId="0" applyNumberFormat="1" applyFill="1" applyAlignment="1">
      <alignment horizontal="center"/>
    </xf>
    <xf numFmtId="164" fontId="14" fillId="3" borderId="0" xfId="0" applyNumberFormat="1" applyFont="1" applyFill="1" applyAlignment="1">
      <alignment horizontal="center"/>
    </xf>
    <xf numFmtId="0" fontId="15" fillId="0" borderId="0" xfId="0" applyNumberFormat="1" applyFont="1" applyBorder="1" applyAlignment="1">
      <alignment horizontal="left"/>
    </xf>
    <xf numFmtId="0" fontId="15" fillId="0" borderId="0" xfId="0" applyNumberFormat="1" applyFont="1" applyBorder="1" applyAlignment="1">
      <alignment horizontal="right"/>
    </xf>
    <xf numFmtId="166" fontId="15" fillId="0" borderId="0" xfId="0" applyNumberFormat="1" applyFont="1" applyFill="1" applyBorder="1"/>
    <xf numFmtId="166" fontId="15" fillId="0" borderId="0" xfId="0" applyNumberFormat="1" applyFont="1" applyBorder="1"/>
    <xf numFmtId="0" fontId="0" fillId="0" borderId="0" xfId="0" applyBorder="1"/>
    <xf numFmtId="0" fontId="0" fillId="3" borderId="0" xfId="0" applyFill="1" applyBorder="1"/>
    <xf numFmtId="166" fontId="15" fillId="3" borderId="0" xfId="0" applyNumberFormat="1" applyFont="1" applyFill="1" applyBorder="1"/>
    <xf numFmtId="166" fontId="15" fillId="0" borderId="0" xfId="0" applyNumberFormat="1" applyFont="1" applyBorder="1" applyAlignment="1">
      <alignment horizontal="left"/>
    </xf>
    <xf numFmtId="166" fontId="5" fillId="0" borderId="0" xfId="0" applyNumberFormat="1" applyFont="1" applyBorder="1" applyAlignment="1">
      <alignment horizontal="right"/>
    </xf>
    <xf numFmtId="0" fontId="5" fillId="0" borderId="0" xfId="0" applyFont="1" applyFill="1" applyBorder="1" applyAlignment="1">
      <alignment horizontal="right"/>
    </xf>
    <xf numFmtId="166" fontId="5" fillId="0" borderId="0" xfId="0" applyNumberFormat="1" applyFont="1" applyFill="1" applyBorder="1" applyAlignment="1">
      <alignment horizontal="left"/>
    </xf>
    <xf numFmtId="0" fontId="5" fillId="0" borderId="0" xfId="0" applyFont="1" applyBorder="1"/>
    <xf numFmtId="0" fontId="5" fillId="3" borderId="0" xfId="0" applyFont="1" applyFill="1" applyBorder="1"/>
    <xf numFmtId="166" fontId="14" fillId="0" borderId="0" xfId="0" applyNumberFormat="1" applyFont="1" applyBorder="1" applyAlignment="1">
      <alignment horizontal="left"/>
    </xf>
    <xf numFmtId="166" fontId="15" fillId="0" borderId="0" xfId="0" applyNumberFormat="1" applyFont="1" applyBorder="1" applyAlignment="1">
      <alignment horizontal="right"/>
    </xf>
    <xf numFmtId="166" fontId="15" fillId="0" borderId="0" xfId="0" applyNumberFormat="1" applyFont="1" applyFill="1" applyBorder="1" applyAlignment="1">
      <alignment horizontal="right"/>
    </xf>
    <xf numFmtId="166" fontId="0" fillId="0" borderId="0" xfId="0" applyNumberFormat="1"/>
    <xf numFmtId="166" fontId="0" fillId="0" borderId="0" xfId="0" applyNumberFormat="1" applyBorder="1"/>
    <xf numFmtId="166" fontId="14" fillId="0" borderId="0" xfId="0" applyNumberFormat="1" applyFont="1" applyBorder="1"/>
    <xf numFmtId="166" fontId="0" fillId="0" borderId="0" xfId="0" applyNumberFormat="1" applyFill="1" applyBorder="1"/>
    <xf numFmtId="166" fontId="0" fillId="3" borderId="0" xfId="0" applyNumberFormat="1" applyFill="1" applyBorder="1"/>
    <xf numFmtId="164" fontId="8" fillId="3" borderId="0" xfId="0" applyNumberFormat="1" applyFont="1" applyFill="1" applyAlignment="1">
      <alignment horizontal="center"/>
    </xf>
    <xf numFmtId="0" fontId="2" fillId="0" borderId="0" xfId="0" applyFont="1" applyAlignment="1">
      <alignment horizontal="center" vertical="center"/>
    </xf>
    <xf numFmtId="0" fontId="18" fillId="0" borderId="0" xfId="0" applyFont="1"/>
    <xf numFmtId="0" fontId="0" fillId="0" borderId="0" xfId="0" applyAlignment="1">
      <alignment horizontal="center" vertical="center"/>
    </xf>
    <xf numFmtId="0" fontId="0" fillId="0" borderId="0" xfId="0" applyFill="1"/>
    <xf numFmtId="0" fontId="17" fillId="0" borderId="10" xfId="0" applyFont="1" applyBorder="1" applyAlignment="1">
      <alignment horizontal="center" vertical="center"/>
    </xf>
    <xf numFmtId="164" fontId="24" fillId="0" borderId="0" xfId="0" applyNumberFormat="1" applyFont="1" applyBorder="1" applyAlignment="1">
      <alignment vertical="center" wrapText="1"/>
    </xf>
    <xf numFmtId="44" fontId="25" fillId="0" borderId="11" xfId="0" applyNumberFormat="1" applyFont="1" applyBorder="1" applyAlignment="1">
      <alignment horizontal="right" vertical="center"/>
    </xf>
    <xf numFmtId="44" fontId="22" fillId="0" borderId="12" xfId="0" applyNumberFormat="1" applyFont="1" applyBorder="1" applyAlignment="1">
      <alignment horizontal="right" vertical="center"/>
    </xf>
    <xf numFmtId="0" fontId="18" fillId="0" borderId="13" xfId="0" applyFont="1" applyFill="1" applyBorder="1" applyAlignment="1">
      <alignment horizontal="left" vertical="center"/>
    </xf>
    <xf numFmtId="0" fontId="17" fillId="0" borderId="14" xfId="0" applyFont="1" applyBorder="1" applyAlignment="1">
      <alignment vertical="center"/>
    </xf>
    <xf numFmtId="0" fontId="18" fillId="0" borderId="15" xfId="0" applyFont="1" applyFill="1" applyBorder="1" applyAlignment="1">
      <alignment horizontal="left" vertical="center"/>
    </xf>
    <xf numFmtId="0" fontId="18" fillId="0" borderId="16" xfId="0" applyFont="1" applyFill="1" applyBorder="1" applyAlignment="1">
      <alignment horizontal="left" vertical="center"/>
    </xf>
    <xf numFmtId="0" fontId="18" fillId="0" borderId="17" xfId="0" applyFont="1" applyFill="1" applyBorder="1" applyAlignment="1">
      <alignment vertical="center"/>
    </xf>
    <xf numFmtId="44" fontId="18" fillId="0" borderId="13" xfId="0" applyNumberFormat="1" applyFont="1" applyFill="1" applyBorder="1" applyAlignment="1">
      <alignment vertical="center"/>
    </xf>
    <xf numFmtId="0" fontId="18" fillId="0" borderId="18" xfId="0" applyFont="1" applyFill="1" applyBorder="1" applyAlignment="1">
      <alignment vertical="center"/>
    </xf>
    <xf numFmtId="0" fontId="18" fillId="0" borderId="11" xfId="0" applyFont="1" applyFill="1" applyBorder="1" applyAlignment="1">
      <alignment horizontal="left" vertical="center"/>
    </xf>
    <xf numFmtId="0" fontId="18" fillId="0" borderId="17" xfId="0" applyFont="1" applyFill="1" applyBorder="1" applyAlignment="1">
      <alignment horizontal="left" vertical="center"/>
    </xf>
    <xf numFmtId="0" fontId="2" fillId="0" borderId="0" xfId="0" applyFont="1" applyBorder="1" applyAlignment="1">
      <alignment horizontal="center" vertical="center"/>
    </xf>
    <xf numFmtId="0" fontId="25" fillId="0" borderId="0" xfId="0" applyFont="1"/>
    <xf numFmtId="44" fontId="25" fillId="0" borderId="0" xfId="0" applyNumberFormat="1" applyFont="1"/>
    <xf numFmtId="0" fontId="25" fillId="0" borderId="0" xfId="0" applyFont="1" applyAlignment="1">
      <alignment horizontal="center"/>
    </xf>
    <xf numFmtId="0" fontId="0" fillId="0" borderId="0" xfId="0" applyBorder="1" applyAlignment="1">
      <alignment/>
    </xf>
    <xf numFmtId="0" fontId="25" fillId="0" borderId="0" xfId="0" applyFont="1" applyBorder="1"/>
    <xf numFmtId="167" fontId="25" fillId="0" borderId="0" xfId="0" applyNumberFormat="1" applyFont="1" applyBorder="1"/>
    <xf numFmtId="44" fontId="25" fillId="0" borderId="0" xfId="0" applyNumberFormat="1" applyFont="1" applyBorder="1" applyAlignment="1">
      <alignment horizontal="right" vertical="center"/>
    </xf>
    <xf numFmtId="0" fontId="22" fillId="0" borderId="0" xfId="0" applyFont="1" applyBorder="1" applyAlignment="1">
      <alignment horizontal="center" vertical="center"/>
    </xf>
    <xf numFmtId="44" fontId="22" fillId="0" borderId="0" xfId="0" applyNumberFormat="1" applyFont="1" applyBorder="1" applyAlignment="1">
      <alignment horizontal="right" vertical="center"/>
    </xf>
    <xf numFmtId="0" fontId="25" fillId="0" borderId="14" xfId="0" applyFont="1" applyBorder="1" applyAlignment="1">
      <alignment horizontal="center" vertical="center"/>
    </xf>
    <xf numFmtId="44" fontId="25" fillId="0" borderId="19" xfId="0" applyNumberFormat="1" applyFont="1" applyBorder="1"/>
    <xf numFmtId="0" fontId="22" fillId="0" borderId="0" xfId="0" applyFont="1" applyBorder="1" applyAlignment="1">
      <alignment vertical="center"/>
    </xf>
    <xf numFmtId="44" fontId="25" fillId="0" borderId="20" xfId="0" applyNumberFormat="1" applyFont="1" applyBorder="1"/>
    <xf numFmtId="44" fontId="25" fillId="0" borderId="21" xfId="0" applyNumberFormat="1" applyFont="1" applyBorder="1" applyAlignment="1">
      <alignment/>
    </xf>
    <xf numFmtId="44" fontId="25" fillId="0" borderId="22" xfId="0" applyNumberFormat="1" applyFont="1" applyBorder="1"/>
    <xf numFmtId="0" fontId="22" fillId="0" borderId="12" xfId="0" applyFont="1" applyBorder="1" applyAlignment="1">
      <alignment horizontal="center" vertical="center"/>
    </xf>
    <xf numFmtId="0" fontId="22" fillId="0" borderId="23" xfId="0" applyFont="1" applyBorder="1" applyAlignment="1">
      <alignment horizontal="center" vertical="center"/>
    </xf>
    <xf numFmtId="0" fontId="17" fillId="0" borderId="24" xfId="0" applyFont="1" applyBorder="1" applyAlignment="1">
      <alignment horizontal="left" vertical="center"/>
    </xf>
    <xf numFmtId="0" fontId="26" fillId="6" borderId="25" xfId="20" applyFont="1" applyFill="1" applyBorder="1" applyAlignment="1">
      <alignment horizontal="center" vertical="center"/>
    </xf>
    <xf numFmtId="0" fontId="26" fillId="6" borderId="14" xfId="20" applyFont="1" applyFill="1" applyBorder="1" applyAlignment="1">
      <alignment horizontal="center" vertical="center"/>
    </xf>
    <xf numFmtId="44" fontId="18" fillId="0" borderId="15" xfId="0" applyNumberFormat="1" applyFont="1" applyBorder="1" applyAlignment="1">
      <alignment horizontal="right" vertical="center"/>
    </xf>
    <xf numFmtId="44" fontId="18" fillId="0" borderId="14" xfId="0" applyNumberFormat="1" applyFont="1" applyBorder="1" applyAlignment="1">
      <alignment horizontal="right" vertical="center"/>
    </xf>
    <xf numFmtId="0" fontId="17" fillId="0" borderId="14" xfId="0" applyFont="1" applyBorder="1" applyAlignment="1">
      <alignment horizontal="center" vertical="center"/>
    </xf>
    <xf numFmtId="44" fontId="18" fillId="0" borderId="26" xfId="0" applyNumberFormat="1" applyFont="1" applyBorder="1" applyAlignment="1">
      <alignment vertical="center"/>
    </xf>
    <xf numFmtId="44" fontId="18" fillId="0" borderId="13" xfId="0" applyNumberFormat="1" applyFont="1" applyBorder="1" applyAlignment="1">
      <alignment vertical="center"/>
    </xf>
    <xf numFmtId="44" fontId="18" fillId="0" borderId="27" xfId="0" applyNumberFormat="1" applyFont="1" applyBorder="1" applyAlignment="1">
      <alignment vertical="center"/>
    </xf>
    <xf numFmtId="44" fontId="18" fillId="0" borderId="1" xfId="0" applyNumberFormat="1" applyFont="1" applyBorder="1" applyAlignment="1">
      <alignment vertical="center"/>
    </xf>
    <xf numFmtId="44" fontId="18" fillId="0" borderId="8" xfId="0" applyNumberFormat="1" applyFont="1" applyBorder="1" applyAlignment="1">
      <alignment vertical="center"/>
    </xf>
    <xf numFmtId="44" fontId="18" fillId="0" borderId="28" xfId="0" applyNumberFormat="1" applyFont="1" applyBorder="1" applyAlignment="1">
      <alignment vertical="center"/>
    </xf>
    <xf numFmtId="0" fontId="18" fillId="0" borderId="29" xfId="0" applyFont="1" applyFill="1" applyBorder="1" applyAlignment="1">
      <alignment vertical="center"/>
    </xf>
    <xf numFmtId="44" fontId="18" fillId="0" borderId="30" xfId="0" applyNumberFormat="1" applyFont="1" applyFill="1" applyBorder="1" applyAlignment="1">
      <alignment vertical="center"/>
    </xf>
    <xf numFmtId="44" fontId="18" fillId="0" borderId="28" xfId="0" applyNumberFormat="1" applyFont="1" applyFill="1" applyBorder="1" applyAlignment="1">
      <alignment vertical="center"/>
    </xf>
    <xf numFmtId="44" fontId="18" fillId="0" borderId="0" xfId="0" applyNumberFormat="1" applyFont="1" applyBorder="1" applyAlignment="1">
      <alignment vertical="center"/>
    </xf>
    <xf numFmtId="44" fontId="18" fillId="0" borderId="16" xfId="0" applyNumberFormat="1" applyFont="1" applyBorder="1" applyAlignment="1">
      <alignment vertical="center"/>
    </xf>
    <xf numFmtId="44" fontId="18" fillId="0" borderId="14" xfId="0" applyNumberFormat="1" applyFont="1" applyBorder="1" applyAlignment="1">
      <alignment vertical="center"/>
    </xf>
    <xf numFmtId="0" fontId="19" fillId="6" borderId="13" xfId="20" applyFont="1" applyFill="1" applyBorder="1" applyAlignment="1">
      <alignment horizontal="center" vertical="center"/>
    </xf>
    <xf numFmtId="0" fontId="19" fillId="6" borderId="15" xfId="20" applyFont="1" applyFill="1" applyBorder="1" applyAlignment="1">
      <alignment horizontal="center" vertical="center"/>
    </xf>
    <xf numFmtId="0" fontId="19" fillId="6" borderId="28" xfId="20" applyFont="1" applyFill="1" applyBorder="1" applyAlignment="1">
      <alignment horizontal="center" vertical="center"/>
    </xf>
    <xf numFmtId="0" fontId="19" fillId="6" borderId="31" xfId="20" applyFont="1" applyFill="1" applyBorder="1" applyAlignment="1">
      <alignment horizontal="center" vertical="center"/>
    </xf>
    <xf numFmtId="0" fontId="18" fillId="6" borderId="32" xfId="0" applyFont="1" applyFill="1" applyBorder="1" applyAlignment="1">
      <alignment horizontal="center" vertical="center"/>
    </xf>
    <xf numFmtId="0" fontId="18" fillId="6" borderId="16" xfId="0" applyFont="1" applyFill="1" applyBorder="1" applyAlignment="1">
      <alignment horizontal="center" vertical="center"/>
    </xf>
    <xf numFmtId="0" fontId="18" fillId="6" borderId="13" xfId="0" applyFont="1" applyFill="1" applyBorder="1" applyAlignment="1">
      <alignment horizontal="center" vertical="center"/>
    </xf>
    <xf numFmtId="0" fontId="18" fillId="6" borderId="31" xfId="0" applyFont="1" applyFill="1" applyBorder="1" applyAlignment="1">
      <alignment horizontal="center" vertical="center"/>
    </xf>
    <xf numFmtId="0" fontId="18" fillId="6" borderId="25" xfId="0" applyFont="1" applyFill="1" applyBorder="1" applyAlignment="1">
      <alignment horizontal="center" vertical="center"/>
    </xf>
    <xf numFmtId="0" fontId="18" fillId="0" borderId="18" xfId="0" applyFont="1" applyBorder="1" applyAlignment="1">
      <alignment horizontal="left" vertical="center"/>
    </xf>
    <xf numFmtId="0" fontId="18" fillId="0" borderId="29" xfId="0" applyFont="1" applyBorder="1" applyAlignment="1">
      <alignment horizontal="left" vertical="center"/>
    </xf>
    <xf numFmtId="0" fontId="18" fillId="0" borderId="29" xfId="0" applyFont="1" applyFill="1" applyBorder="1" applyAlignment="1">
      <alignment horizontal="left" vertical="center"/>
    </xf>
    <xf numFmtId="0" fontId="18" fillId="0" borderId="17" xfId="0" applyFont="1" applyBorder="1" applyAlignment="1">
      <alignment horizontal="left" vertical="center"/>
    </xf>
    <xf numFmtId="0" fontId="18" fillId="0" borderId="32" xfId="0" applyFont="1" applyBorder="1" applyAlignment="1">
      <alignment horizontal="left" vertical="center"/>
    </xf>
    <xf numFmtId="0" fontId="18" fillId="0" borderId="15" xfId="0" applyFont="1" applyBorder="1" applyAlignment="1">
      <alignment horizontal="left" vertical="center"/>
    </xf>
    <xf numFmtId="44" fontId="18" fillId="0" borderId="32" xfId="0" applyNumberFormat="1" applyFont="1" applyBorder="1" applyAlignment="1">
      <alignment horizontal="right" vertical="center"/>
    </xf>
    <xf numFmtId="44" fontId="18" fillId="0" borderId="25" xfId="0" applyNumberFormat="1" applyFont="1" applyBorder="1" applyAlignment="1">
      <alignment vertical="center"/>
    </xf>
    <xf numFmtId="44" fontId="18" fillId="0" borderId="32" xfId="0" applyNumberFormat="1" applyFont="1" applyBorder="1" applyAlignment="1">
      <alignment vertical="center"/>
    </xf>
    <xf numFmtId="44" fontId="18" fillId="0" borderId="16" xfId="0" applyNumberFormat="1" applyFont="1" applyBorder="1" applyAlignment="1">
      <alignment horizontal="right" vertical="center"/>
    </xf>
    <xf numFmtId="44" fontId="18" fillId="0" borderId="33" xfId="0" applyNumberFormat="1" applyFont="1" applyBorder="1" applyAlignment="1">
      <alignment vertical="center"/>
    </xf>
    <xf numFmtId="0" fontId="18" fillId="6" borderId="28" xfId="0" applyFont="1" applyFill="1" applyBorder="1" applyAlignment="1">
      <alignment horizontal="center" vertical="center"/>
    </xf>
    <xf numFmtId="44" fontId="18" fillId="0" borderId="30" xfId="0" applyNumberFormat="1" applyFont="1" applyBorder="1" applyAlignment="1">
      <alignment vertical="center"/>
    </xf>
    <xf numFmtId="44" fontId="18" fillId="0" borderId="31" xfId="0" applyNumberFormat="1" applyFont="1" applyFill="1" applyBorder="1" applyAlignment="1">
      <alignment horizontal="right" vertical="center"/>
    </xf>
    <xf numFmtId="44" fontId="18" fillId="0" borderId="34" xfId="0" applyNumberFormat="1" applyFont="1" applyBorder="1" applyAlignment="1">
      <alignment vertical="center"/>
    </xf>
    <xf numFmtId="167" fontId="18" fillId="0" borderId="14" xfId="0" applyNumberFormat="1" applyFont="1" applyBorder="1" applyAlignment="1">
      <alignment vertical="center"/>
    </xf>
    <xf numFmtId="44" fontId="18" fillId="0" borderId="0" xfId="0" applyNumberFormat="1" applyFont="1" applyFill="1" applyBorder="1" applyAlignment="1">
      <alignment horizontal="right" vertical="center"/>
    </xf>
    <xf numFmtId="0" fontId="22" fillId="0" borderId="14" xfId="0" applyFont="1" applyBorder="1" applyAlignment="1">
      <alignment vertical="center"/>
    </xf>
    <xf numFmtId="0" fontId="22" fillId="0" borderId="14" xfId="0" applyFont="1" applyBorder="1" applyAlignment="1">
      <alignment horizontal="center" vertical="center"/>
    </xf>
    <xf numFmtId="44" fontId="25" fillId="0" borderId="12" xfId="0" applyNumberFormat="1" applyFont="1" applyBorder="1" applyAlignment="1">
      <alignment vertical="center"/>
    </xf>
    <xf numFmtId="44" fontId="25" fillId="0" borderId="14" xfId="0" applyNumberFormat="1" applyFont="1" applyBorder="1" applyAlignment="1">
      <alignment vertical="center"/>
    </xf>
    <xf numFmtId="44" fontId="25" fillId="0" borderId="35" xfId="0" applyNumberFormat="1" applyFont="1" applyBorder="1" applyAlignment="1">
      <alignment vertical="center"/>
    </xf>
    <xf numFmtId="0" fontId="25" fillId="0" borderId="26" xfId="0" applyFont="1" applyBorder="1" applyAlignment="1">
      <alignment vertical="center"/>
    </xf>
    <xf numFmtId="167" fontId="25" fillId="0" borderId="26" xfId="0" applyNumberFormat="1" applyFont="1" applyBorder="1" applyAlignment="1">
      <alignment vertical="center"/>
    </xf>
    <xf numFmtId="0" fontId="25" fillId="0" borderId="27" xfId="0" applyFont="1" applyBorder="1" applyAlignment="1">
      <alignment vertical="center"/>
    </xf>
    <xf numFmtId="0" fontId="25" fillId="0" borderId="14" xfId="0" applyFont="1" applyBorder="1" applyAlignment="1">
      <alignment horizontal="left" vertical="center"/>
    </xf>
    <xf numFmtId="0" fontId="17" fillId="0" borderId="23" xfId="0" applyFont="1" applyBorder="1" applyAlignment="1">
      <alignment horizontal="center" vertical="center"/>
    </xf>
    <xf numFmtId="0" fontId="2" fillId="0" borderId="17" xfId="0" applyFont="1" applyBorder="1" applyAlignment="1">
      <alignment horizontal="center" vertical="center"/>
    </xf>
    <xf numFmtId="0" fontId="23" fillId="0" borderId="14" xfId="0" applyFont="1" applyBorder="1" applyAlignment="1">
      <alignment horizontal="center" vertical="center"/>
    </xf>
    <xf numFmtId="44" fontId="30" fillId="7" borderId="16" xfId="0" applyNumberFormat="1" applyFont="1" applyFill="1" applyBorder="1" applyAlignment="1">
      <alignment horizontal="center" vertical="center"/>
    </xf>
    <xf numFmtId="44" fontId="30" fillId="7" borderId="36" xfId="0" applyNumberFormat="1" applyFont="1" applyFill="1" applyBorder="1" applyAlignment="1">
      <alignment horizontal="center" vertical="center"/>
    </xf>
    <xf numFmtId="164" fontId="29" fillId="0" borderId="37" xfId="0" applyNumberFormat="1" applyFont="1" applyFill="1" applyBorder="1" applyAlignment="1">
      <alignment horizontal="center" vertical="center" wrapText="1"/>
    </xf>
    <xf numFmtId="164" fontId="29" fillId="0" borderId="38" xfId="0" applyNumberFormat="1" applyFont="1" applyFill="1" applyBorder="1" applyAlignment="1">
      <alignment horizontal="center" vertical="center" wrapText="1"/>
    </xf>
    <xf numFmtId="164" fontId="29" fillId="0" borderId="39" xfId="0" applyNumberFormat="1" applyFont="1" applyFill="1" applyBorder="1" applyAlignment="1">
      <alignment horizontal="center" vertical="center" wrapText="1"/>
    </xf>
    <xf numFmtId="164" fontId="29" fillId="0" borderId="17" xfId="0" applyNumberFormat="1" applyFont="1" applyFill="1" applyBorder="1" applyAlignment="1">
      <alignment horizontal="center" vertical="center" wrapText="1"/>
    </xf>
    <xf numFmtId="164" fontId="29" fillId="0" borderId="0" xfId="0" applyNumberFormat="1" applyFont="1" applyFill="1" applyBorder="1" applyAlignment="1">
      <alignment horizontal="center" vertical="center" wrapText="1"/>
    </xf>
    <xf numFmtId="164" fontId="29" fillId="0" borderId="40" xfId="0" applyNumberFormat="1" applyFont="1" applyFill="1" applyBorder="1" applyAlignment="1">
      <alignment horizontal="center" vertical="center" wrapText="1"/>
    </xf>
    <xf numFmtId="164" fontId="29" fillId="0" borderId="24" xfId="0" applyNumberFormat="1" applyFont="1" applyFill="1" applyBorder="1" applyAlignment="1">
      <alignment horizontal="center" vertical="center" wrapText="1"/>
    </xf>
    <xf numFmtId="164" fontId="29" fillId="0" borderId="41" xfId="0" applyNumberFormat="1" applyFont="1" applyFill="1" applyBorder="1" applyAlignment="1">
      <alignment horizontal="center" vertical="center" wrapText="1"/>
    </xf>
    <xf numFmtId="164" fontId="29" fillId="0" borderId="10" xfId="0" applyNumberFormat="1" applyFont="1" applyFill="1" applyBorder="1" applyAlignment="1">
      <alignment horizontal="center" vertical="center" wrapText="1"/>
    </xf>
    <xf numFmtId="164" fontId="24" fillId="8" borderId="0" xfId="0" applyNumberFormat="1" applyFont="1" applyFill="1" applyBorder="1" applyAlignment="1">
      <alignment horizontal="center" vertical="center" wrapText="1"/>
    </xf>
    <xf numFmtId="0" fontId="17" fillId="0" borderId="12" xfId="0" applyFont="1" applyFill="1" applyBorder="1" applyAlignment="1">
      <alignment horizontal="left" vertical="center" indent="1"/>
    </xf>
    <xf numFmtId="0" fontId="17" fillId="0" borderId="42" xfId="0" applyFont="1" applyFill="1" applyBorder="1" applyAlignment="1">
      <alignment horizontal="left" vertical="center" indent="1"/>
    </xf>
    <xf numFmtId="0" fontId="17" fillId="0" borderId="23" xfId="0" applyFont="1" applyFill="1" applyBorder="1" applyAlignment="1">
      <alignment horizontal="left" vertical="center" indent="1"/>
    </xf>
    <xf numFmtId="0" fontId="17" fillId="0" borderId="12" xfId="0" applyFont="1" applyFill="1" applyBorder="1" applyAlignment="1">
      <alignment horizontal="right" vertical="center"/>
    </xf>
    <xf numFmtId="0" fontId="17" fillId="0" borderId="42" xfId="0" applyFont="1" applyFill="1" applyBorder="1" applyAlignment="1">
      <alignment horizontal="right" vertical="center"/>
    </xf>
    <xf numFmtId="0" fontId="17" fillId="0" borderId="23" xfId="0" applyFont="1" applyFill="1" applyBorder="1" applyAlignment="1">
      <alignment horizontal="right" vertical="center"/>
    </xf>
    <xf numFmtId="0" fontId="30" fillId="7" borderId="17" xfId="0" applyFont="1" applyFill="1" applyBorder="1" applyAlignment="1">
      <alignment horizontal="center" vertical="center"/>
    </xf>
    <xf numFmtId="0" fontId="30" fillId="7" borderId="0" xfId="0" applyFont="1" applyFill="1" applyBorder="1" applyAlignment="1">
      <alignment horizontal="center" vertical="center"/>
    </xf>
    <xf numFmtId="0" fontId="17" fillId="0" borderId="43" xfId="0" applyFont="1" applyBorder="1" applyAlignment="1">
      <alignment horizontal="right" vertical="center" indent="1"/>
    </xf>
    <xf numFmtId="0" fontId="17" fillId="0" borderId="21" xfId="0" applyFont="1" applyBorder="1" applyAlignment="1">
      <alignment horizontal="right" vertical="center" indent="1"/>
    </xf>
    <xf numFmtId="0" fontId="17" fillId="0" borderId="44" xfId="0" applyFont="1" applyBorder="1" applyAlignment="1">
      <alignment horizontal="right" vertical="center" indent="1"/>
    </xf>
    <xf numFmtId="0" fontId="17" fillId="0" borderId="45" xfId="0" applyFont="1" applyBorder="1" applyAlignment="1">
      <alignment horizontal="right" vertical="center" indent="1"/>
    </xf>
    <xf numFmtId="0" fontId="2" fillId="0" borderId="37"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4" xfId="0" applyFont="1" applyBorder="1" applyAlignment="1">
      <alignment horizontal="center" vertical="center" wrapText="1"/>
    </xf>
    <xf numFmtId="0" fontId="17" fillId="0" borderId="46" xfId="0" applyFont="1" applyBorder="1" applyAlignment="1">
      <alignment horizontal="right" vertical="center" indent="1"/>
    </xf>
    <xf numFmtId="0" fontId="17" fillId="0" borderId="20" xfId="0" applyFont="1" applyBorder="1" applyAlignment="1">
      <alignment horizontal="right" vertical="center" indent="1"/>
    </xf>
    <xf numFmtId="0" fontId="17" fillId="0" borderId="12" xfId="0" applyFont="1" applyBorder="1" applyAlignment="1">
      <alignment horizontal="right" vertical="center" indent="1"/>
    </xf>
    <xf numFmtId="0" fontId="17" fillId="0" borderId="41" xfId="0" applyFont="1" applyBorder="1" applyAlignment="1">
      <alignment horizontal="right" vertical="center" indent="1"/>
    </xf>
    <xf numFmtId="0" fontId="17" fillId="0" borderId="23" xfId="0" applyFont="1" applyBorder="1" applyAlignment="1">
      <alignment horizontal="right" vertical="center" indent="1"/>
    </xf>
    <xf numFmtId="0" fontId="0" fillId="8" borderId="24" xfId="0" applyFill="1" applyBorder="1" applyAlignment="1">
      <alignment horizontal="center" vertical="center"/>
    </xf>
    <xf numFmtId="0" fontId="0" fillId="8" borderId="0" xfId="0" applyFill="1" applyBorder="1" applyAlignment="1">
      <alignment horizontal="center" vertical="center"/>
    </xf>
    <xf numFmtId="0" fontId="17" fillId="0" borderId="12" xfId="0" applyFont="1" applyBorder="1" applyAlignment="1">
      <alignment vertical="center"/>
    </xf>
    <xf numFmtId="0" fontId="17" fillId="0" borderId="42" xfId="0" applyFont="1" applyBorder="1" applyAlignment="1">
      <alignment vertical="center"/>
    </xf>
    <xf numFmtId="0" fontId="17" fillId="0" borderId="39" xfId="0" applyFont="1" applyBorder="1" applyAlignment="1">
      <alignment vertical="center"/>
    </xf>
    <xf numFmtId="0" fontId="17" fillId="0" borderId="12" xfId="0" applyFont="1" applyFill="1" applyBorder="1" applyAlignment="1">
      <alignment horizontal="left" vertical="center"/>
    </xf>
    <xf numFmtId="0" fontId="17" fillId="0" borderId="42" xfId="0" applyFont="1" applyFill="1" applyBorder="1" applyAlignment="1">
      <alignment horizontal="left" vertical="center"/>
    </xf>
    <xf numFmtId="0" fontId="17" fillId="0" borderId="23" xfId="0" applyFont="1" applyFill="1" applyBorder="1" applyAlignment="1">
      <alignment horizontal="left" vertical="center"/>
    </xf>
    <xf numFmtId="0" fontId="17" fillId="8" borderId="25" xfId="0" applyFont="1" applyFill="1" applyBorder="1" applyAlignment="1">
      <alignment horizontal="center" vertical="center"/>
    </xf>
    <xf numFmtId="0" fontId="17" fillId="8" borderId="16" xfId="0" applyFont="1" applyFill="1" applyBorder="1" applyAlignment="1">
      <alignment horizontal="center" vertical="center"/>
    </xf>
    <xf numFmtId="0" fontId="17" fillId="0" borderId="37" xfId="0" applyFont="1" applyFill="1" applyBorder="1" applyAlignment="1">
      <alignment horizontal="center" vertical="center" wrapText="1"/>
    </xf>
    <xf numFmtId="0" fontId="17" fillId="0" borderId="38" xfId="0" applyFont="1" applyFill="1" applyBorder="1" applyAlignment="1">
      <alignment horizontal="center" vertical="center" wrapText="1"/>
    </xf>
    <xf numFmtId="0" fontId="17" fillId="0" borderId="39" xfId="0" applyFont="1" applyFill="1" applyBorder="1" applyAlignment="1">
      <alignment horizontal="center" vertical="center" wrapText="1"/>
    </xf>
    <xf numFmtId="0" fontId="17" fillId="0" borderId="17"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40" xfId="0" applyFont="1" applyFill="1" applyBorder="1" applyAlignment="1">
      <alignment horizontal="center" vertical="center" wrapText="1"/>
    </xf>
    <xf numFmtId="0" fontId="17" fillId="0" borderId="24" xfId="0" applyFont="1" applyFill="1" applyBorder="1" applyAlignment="1">
      <alignment horizontal="center" vertical="center" wrapText="1"/>
    </xf>
    <xf numFmtId="0" fontId="17" fillId="0" borderId="41" xfId="0" applyFont="1" applyFill="1" applyBorder="1" applyAlignment="1">
      <alignment horizontal="center" vertical="center" wrapText="1"/>
    </xf>
    <xf numFmtId="0" fontId="17" fillId="0" borderId="10" xfId="0" applyFont="1" applyFill="1" applyBorder="1" applyAlignment="1">
      <alignment horizontal="center" vertical="center" wrapText="1"/>
    </xf>
    <xf numFmtId="0" fontId="28" fillId="0" borderId="12" xfId="0" applyFont="1" applyBorder="1" applyAlignment="1">
      <alignment horizontal="center" vertical="center"/>
    </xf>
    <xf numFmtId="0" fontId="28" fillId="0" borderId="42" xfId="0" applyFont="1" applyBorder="1" applyAlignment="1">
      <alignment horizontal="center" vertical="center"/>
    </xf>
    <xf numFmtId="0" fontId="28" fillId="0" borderId="23" xfId="0" applyFont="1" applyBorder="1" applyAlignment="1">
      <alignment horizontal="center" vertical="center"/>
    </xf>
    <xf numFmtId="0" fontId="22" fillId="0" borderId="12" xfId="0" applyFont="1" applyBorder="1" applyAlignment="1">
      <alignment horizontal="center" vertical="center"/>
    </xf>
    <xf numFmtId="0" fontId="22" fillId="0" borderId="42" xfId="0" applyFont="1" applyBorder="1" applyAlignment="1">
      <alignment horizontal="center" vertical="center"/>
    </xf>
    <xf numFmtId="0" fontId="22" fillId="0" borderId="23" xfId="0" applyFont="1" applyBorder="1" applyAlignment="1">
      <alignment horizontal="center" vertical="center"/>
    </xf>
    <xf numFmtId="0" fontId="21" fillId="0" borderId="12" xfId="0" applyFont="1" applyBorder="1" applyAlignment="1">
      <alignment horizontal="center" vertical="center"/>
    </xf>
    <xf numFmtId="0" fontId="21" fillId="0" borderId="42" xfId="0" applyFont="1" applyBorder="1" applyAlignment="1">
      <alignment horizontal="center" vertical="center"/>
    </xf>
    <xf numFmtId="0" fontId="21" fillId="0" borderId="23" xfId="0" applyFont="1" applyBorder="1" applyAlignment="1">
      <alignment horizontal="center" vertical="center"/>
    </xf>
    <xf numFmtId="0" fontId="20" fillId="7" borderId="17" xfId="0" applyFont="1" applyFill="1" applyBorder="1" applyAlignment="1">
      <alignment horizontal="center" vertical="center" wrapText="1"/>
    </xf>
    <xf numFmtId="0" fontId="20" fillId="7" borderId="0" xfId="0" applyFont="1" applyFill="1" applyBorder="1" applyAlignment="1">
      <alignment horizontal="center" vertical="center" wrapText="1"/>
    </xf>
    <xf numFmtId="0" fontId="20" fillId="7" borderId="40" xfId="0" applyFont="1" applyFill="1" applyBorder="1" applyAlignment="1">
      <alignment horizontal="center" vertical="center" wrapText="1"/>
    </xf>
    <xf numFmtId="0" fontId="23" fillId="0" borderId="12" xfId="0" applyFont="1" applyBorder="1" applyAlignment="1">
      <alignment horizontal="center" vertical="center"/>
    </xf>
    <xf numFmtId="0" fontId="23" fillId="0" borderId="42" xfId="0" applyFont="1" applyBorder="1" applyAlignment="1">
      <alignment horizontal="center" vertical="center"/>
    </xf>
    <xf numFmtId="0" fontId="23" fillId="0" borderId="23" xfId="0" applyFont="1" applyBorder="1" applyAlignment="1">
      <alignment horizontal="center" vertical="center"/>
    </xf>
    <xf numFmtId="0" fontId="25" fillId="0" borderId="43" xfId="0" applyFont="1" applyBorder="1" applyAlignment="1">
      <alignment horizontal="right" indent="1"/>
    </xf>
    <xf numFmtId="0" fontId="25" fillId="0" borderId="9" xfId="0" applyFont="1" applyBorder="1" applyAlignment="1">
      <alignment horizontal="right" indent="1"/>
    </xf>
    <xf numFmtId="0" fontId="25" fillId="0" borderId="47" xfId="0" applyFont="1" applyBorder="1" applyAlignment="1">
      <alignment horizontal="right" indent="1"/>
    </xf>
    <xf numFmtId="0" fontId="25" fillId="0" borderId="48" xfId="0" applyFont="1" applyBorder="1" applyAlignment="1">
      <alignment horizontal="right" indent="1"/>
    </xf>
    <xf numFmtId="0" fontId="25" fillId="0" borderId="49" xfId="0" applyFont="1" applyBorder="1" applyAlignment="1">
      <alignment horizontal="right" indent="1"/>
    </xf>
    <xf numFmtId="0" fontId="25" fillId="0" borderId="50" xfId="0" applyFont="1" applyBorder="1" applyAlignment="1">
      <alignment horizontal="right" indent="1"/>
    </xf>
    <xf numFmtId="0" fontId="27" fillId="0" borderId="12" xfId="0" applyFont="1" applyBorder="1" applyAlignment="1">
      <alignment horizontal="center" vertical="center"/>
    </xf>
    <xf numFmtId="0" fontId="27" fillId="0" borderId="42" xfId="0" applyFont="1" applyBorder="1" applyAlignment="1">
      <alignment horizontal="center" vertical="center"/>
    </xf>
    <xf numFmtId="0" fontId="27" fillId="0" borderId="23" xfId="0" applyFont="1" applyBorder="1" applyAlignment="1">
      <alignment horizontal="center" vertical="center"/>
    </xf>
    <xf numFmtId="0" fontId="17" fillId="0" borderId="12" xfId="0" applyFont="1" applyBorder="1" applyAlignment="1">
      <alignment horizontal="center" vertical="center"/>
    </xf>
    <xf numFmtId="0" fontId="17" fillId="0" borderId="42" xfId="0" applyFont="1" applyBorder="1" applyAlignment="1">
      <alignment horizontal="center" vertical="center"/>
    </xf>
    <xf numFmtId="0" fontId="17" fillId="0" borderId="23" xfId="0" applyFont="1" applyBorder="1" applyAlignment="1">
      <alignment horizontal="center" vertical="center"/>
    </xf>
    <xf numFmtId="44" fontId="25" fillId="0" borderId="37" xfId="0" applyNumberFormat="1" applyFont="1" applyBorder="1" applyAlignment="1">
      <alignment horizontal="center"/>
    </xf>
    <xf numFmtId="44" fontId="25" fillId="0" borderId="39" xfId="0" applyNumberFormat="1" applyFont="1" applyBorder="1" applyAlignment="1">
      <alignment horizontal="center"/>
    </xf>
    <xf numFmtId="0" fontId="25" fillId="0" borderId="46" xfId="0" applyFont="1" applyBorder="1" applyAlignment="1">
      <alignment horizontal="right" indent="1"/>
    </xf>
    <xf numFmtId="0" fontId="25" fillId="0" borderId="51" xfId="0" applyFont="1" applyBorder="1" applyAlignment="1">
      <alignment horizontal="right" indent="1"/>
    </xf>
    <xf numFmtId="164" fontId="24" fillId="0" borderId="17" xfId="0" applyNumberFormat="1" applyFont="1" applyBorder="1" applyAlignment="1">
      <alignment horizontal="center" vertical="center" wrapText="1"/>
    </xf>
    <xf numFmtId="164" fontId="24" fillId="0" borderId="0" xfId="0" applyNumberFormat="1" applyFont="1" applyBorder="1" applyAlignment="1">
      <alignment horizontal="center" vertical="center" wrapText="1"/>
    </xf>
    <xf numFmtId="0" fontId="0" fillId="0" borderId="38" xfId="0" applyBorder="1" applyAlignment="1">
      <alignment horizontal="center" vertical="center"/>
    </xf>
    <xf numFmtId="0" fontId="22" fillId="0" borderId="52" xfId="0" applyFont="1" applyBorder="1" applyAlignment="1">
      <alignment horizontal="right" vertical="center"/>
    </xf>
    <xf numFmtId="0" fontId="22" fillId="0" borderId="53" xfId="0" applyFont="1" applyBorder="1" applyAlignment="1">
      <alignment horizontal="right" vertical="center"/>
    </xf>
  </cellXfs>
  <cellStyles count="7">
    <cellStyle name="Normal" xfId="0"/>
    <cellStyle name="Percent" xfId="15"/>
    <cellStyle name="Currency" xfId="16"/>
    <cellStyle name="Currency [0]" xfId="17"/>
    <cellStyle name="Comma" xfId="18"/>
    <cellStyle name="Comma [0]" xfId="19"/>
    <cellStyle name="Good"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7999799847602844"/>
    <pageSetUpPr fitToPage="1"/>
  </sheetPr>
  <dimension ref="B2:O37"/>
  <sheetViews>
    <sheetView workbookViewId="0" topLeftCell="A1">
      <selection activeCell="K30" sqref="K30"/>
    </sheetView>
  </sheetViews>
  <sheetFormatPr defaultColWidth="9.140625" defaultRowHeight="15"/>
  <cols>
    <col min="1" max="1" width="3.7109375" style="0" customWidth="1"/>
    <col min="2" max="2" width="30.8515625" style="0" customWidth="1"/>
    <col min="3" max="3" width="16.7109375" style="0" customWidth="1"/>
    <col min="4" max="4" width="15.7109375" style="0" customWidth="1"/>
    <col min="5" max="5" width="19.7109375" style="0" bestFit="1" customWidth="1"/>
    <col min="6" max="6" width="5.7109375" style="0" customWidth="1"/>
    <col min="7" max="7" width="21.7109375" style="0" customWidth="1"/>
    <col min="8" max="8" width="16.7109375" style="0" customWidth="1"/>
    <col min="9" max="9" width="15.7109375" style="0" customWidth="1"/>
    <col min="10" max="10" width="17.28125" style="0" customWidth="1"/>
  </cols>
  <sheetData>
    <row r="1" ht="3" customHeight="1" thickBot="1"/>
    <row r="2" spans="2:10" ht="54.9" customHeight="1" thickBot="1">
      <c r="B2" s="219" t="s">
        <v>34</v>
      </c>
      <c r="C2" s="220"/>
      <c r="D2" s="220"/>
      <c r="E2" s="220"/>
      <c r="F2" s="220"/>
      <c r="G2" s="220"/>
      <c r="H2" s="220"/>
      <c r="I2" s="220"/>
      <c r="J2" s="221"/>
    </row>
    <row r="3" spans="2:10" ht="24.9" customHeight="1" thickBot="1">
      <c r="B3" s="222" t="s">
        <v>35</v>
      </c>
      <c r="C3" s="223"/>
      <c r="D3" s="223"/>
      <c r="E3" s="223"/>
      <c r="F3" s="223"/>
      <c r="G3" s="223"/>
      <c r="H3" s="223"/>
      <c r="I3" s="223"/>
      <c r="J3" s="224"/>
    </row>
    <row r="4" spans="2:10" s="78" customFormat="1" ht="24.9" customHeight="1" thickBot="1">
      <c r="B4" s="225" t="s">
        <v>32</v>
      </c>
      <c r="C4" s="226"/>
      <c r="D4" s="226"/>
      <c r="E4" s="226"/>
      <c r="F4" s="226"/>
      <c r="G4" s="226"/>
      <c r="H4" s="226"/>
      <c r="I4" s="226"/>
      <c r="J4" s="227"/>
    </row>
    <row r="5" spans="2:10" ht="33" customHeight="1">
      <c r="B5" s="228" t="s">
        <v>40</v>
      </c>
      <c r="C5" s="229"/>
      <c r="D5" s="229"/>
      <c r="E5" s="229"/>
      <c r="F5" s="229"/>
      <c r="G5" s="229"/>
      <c r="H5" s="229"/>
      <c r="I5" s="229"/>
      <c r="J5" s="230"/>
    </row>
    <row r="6" spans="2:10" ht="18.75" customHeight="1" thickBot="1">
      <c r="B6" s="228"/>
      <c r="C6" s="229"/>
      <c r="D6" s="229"/>
      <c r="E6" s="229"/>
      <c r="F6" s="229"/>
      <c r="G6" s="229"/>
      <c r="H6" s="229"/>
      <c r="I6" s="229"/>
      <c r="J6" s="230"/>
    </row>
    <row r="7" spans="2:10" s="79" customFormat="1" ht="23.1" customHeight="1" thickBot="1">
      <c r="B7" s="231" t="s">
        <v>41</v>
      </c>
      <c r="C7" s="232"/>
      <c r="D7" s="232"/>
      <c r="E7" s="233"/>
      <c r="F7" s="208"/>
      <c r="G7" s="231" t="s">
        <v>41</v>
      </c>
      <c r="H7" s="232"/>
      <c r="I7" s="232"/>
      <c r="J7" s="233"/>
    </row>
    <row r="8" spans="2:10" ht="23.1" customHeight="1" thickBot="1">
      <c r="B8" s="86" t="s">
        <v>5</v>
      </c>
      <c r="C8" s="117" t="s">
        <v>0</v>
      </c>
      <c r="D8" s="117" t="s">
        <v>1</v>
      </c>
      <c r="E8" s="165" t="s">
        <v>2</v>
      </c>
      <c r="F8" s="209"/>
      <c r="G8" s="112" t="s">
        <v>48</v>
      </c>
      <c r="H8" s="117" t="s">
        <v>0</v>
      </c>
      <c r="I8" s="81" t="s">
        <v>1</v>
      </c>
      <c r="J8" s="117" t="s">
        <v>2</v>
      </c>
    </row>
    <row r="9" spans="2:10" ht="23.1" customHeight="1" thickBot="1">
      <c r="B9" s="143" t="s">
        <v>46</v>
      </c>
      <c r="C9" s="130"/>
      <c r="D9" s="118">
        <v>73.23</v>
      </c>
      <c r="E9" s="119">
        <f>C9*D9</f>
        <v>0</v>
      </c>
      <c r="F9" s="209"/>
      <c r="G9" s="85" t="s">
        <v>49</v>
      </c>
      <c r="H9" s="134"/>
      <c r="I9" s="145">
        <v>37.5</v>
      </c>
      <c r="J9" s="119">
        <f>H9*I9</f>
        <v>0</v>
      </c>
    </row>
    <row r="10" spans="2:10" ht="23.1" customHeight="1" thickBot="1">
      <c r="B10" s="144" t="s">
        <v>47</v>
      </c>
      <c r="C10" s="131"/>
      <c r="D10" s="120">
        <v>77.82</v>
      </c>
      <c r="E10" s="119">
        <f>C10*D10</f>
        <v>0</v>
      </c>
      <c r="F10" s="209"/>
      <c r="G10" s="87" t="s">
        <v>50</v>
      </c>
      <c r="H10" s="135"/>
      <c r="I10" s="115">
        <v>75</v>
      </c>
      <c r="J10" s="146">
        <f aca="true" t="shared" si="0" ref="J10:J19">H10*I10</f>
        <v>0</v>
      </c>
    </row>
    <row r="11" spans="2:10" ht="23.1" customHeight="1" thickBot="1">
      <c r="B11" s="202" t="s">
        <v>36</v>
      </c>
      <c r="C11" s="203"/>
      <c r="D11" s="203"/>
      <c r="E11" s="204"/>
      <c r="F11" s="209"/>
      <c r="G11" s="205" t="s">
        <v>51</v>
      </c>
      <c r="H11" s="206"/>
      <c r="I11" s="206"/>
      <c r="J11" s="207"/>
    </row>
    <row r="12" spans="2:10" ht="23.1" customHeight="1" thickBot="1">
      <c r="B12" s="139" t="s">
        <v>4</v>
      </c>
      <c r="C12" s="130"/>
      <c r="D12" s="121">
        <v>26.25</v>
      </c>
      <c r="E12" s="119">
        <f>C12*D12</f>
        <v>0</v>
      </c>
      <c r="F12" s="209"/>
      <c r="G12" s="85" t="s">
        <v>52</v>
      </c>
      <c r="H12" s="134"/>
      <c r="I12" s="145">
        <v>4.5</v>
      </c>
      <c r="J12" s="147">
        <f t="shared" si="0"/>
        <v>0</v>
      </c>
    </row>
    <row r="13" spans="2:10" ht="23.1" customHeight="1" thickBot="1">
      <c r="B13" s="140" t="s">
        <v>3</v>
      </c>
      <c r="C13" s="132"/>
      <c r="D13" s="122">
        <v>30</v>
      </c>
      <c r="E13" s="123">
        <f aca="true" t="shared" si="1" ref="E13:E17">C13*D13</f>
        <v>0</v>
      </c>
      <c r="F13" s="209"/>
      <c r="G13" s="87" t="s">
        <v>53</v>
      </c>
      <c r="H13" s="135"/>
      <c r="I13" s="115">
        <v>14.5</v>
      </c>
      <c r="J13" s="146">
        <f t="shared" si="0"/>
        <v>0</v>
      </c>
    </row>
    <row r="14" spans="2:15" ht="23.1" customHeight="1" thickBot="1">
      <c r="B14" s="140" t="s">
        <v>6</v>
      </c>
      <c r="C14" s="132"/>
      <c r="D14" s="122">
        <v>18.13</v>
      </c>
      <c r="E14" s="123">
        <f t="shared" si="1"/>
        <v>0</v>
      </c>
      <c r="F14" s="209"/>
      <c r="G14" s="205" t="s">
        <v>54</v>
      </c>
      <c r="H14" s="206"/>
      <c r="I14" s="206"/>
      <c r="J14" s="207"/>
      <c r="O14" s="80"/>
    </row>
    <row r="15" spans="2:10" ht="23.1" customHeight="1" thickBot="1">
      <c r="B15" s="140" t="s">
        <v>7</v>
      </c>
      <c r="C15" s="132"/>
      <c r="D15" s="122">
        <v>20.63</v>
      </c>
      <c r="E15" s="123">
        <f t="shared" si="1"/>
        <v>0</v>
      </c>
      <c r="F15" s="209"/>
      <c r="G15" s="88" t="s">
        <v>55</v>
      </c>
      <c r="H15" s="135"/>
      <c r="I15" s="148">
        <v>62.5</v>
      </c>
      <c r="J15" s="146">
        <f t="shared" si="0"/>
        <v>0</v>
      </c>
    </row>
    <row r="16" spans="2:10" ht="23.1" customHeight="1" thickBot="1">
      <c r="B16" s="141" t="s">
        <v>42</v>
      </c>
      <c r="C16" s="132"/>
      <c r="D16" s="125">
        <v>26.25</v>
      </c>
      <c r="E16" s="126">
        <f t="shared" si="1"/>
        <v>0</v>
      </c>
      <c r="F16" s="209"/>
      <c r="G16" s="205" t="s">
        <v>56</v>
      </c>
      <c r="H16" s="206"/>
      <c r="I16" s="206"/>
      <c r="J16" s="207"/>
    </row>
    <row r="17" spans="2:10" ht="23.1" customHeight="1">
      <c r="B17" s="141" t="s">
        <v>43</v>
      </c>
      <c r="C17" s="132"/>
      <c r="D17" s="125">
        <v>30</v>
      </c>
      <c r="E17" s="126">
        <f t="shared" si="1"/>
        <v>0</v>
      </c>
      <c r="F17" s="209"/>
      <c r="G17" s="91" t="s">
        <v>57</v>
      </c>
      <c r="H17" s="136"/>
      <c r="I17" s="90">
        <v>7.5</v>
      </c>
      <c r="J17" s="149">
        <f t="shared" si="0"/>
        <v>0</v>
      </c>
    </row>
    <row r="18" spans="2:10" ht="23.1" customHeight="1">
      <c r="B18" s="140" t="s">
        <v>33</v>
      </c>
      <c r="C18" s="132"/>
      <c r="D18" s="122">
        <v>10.65</v>
      </c>
      <c r="E18" s="123">
        <f>C18*D18</f>
        <v>0</v>
      </c>
      <c r="F18" s="209"/>
      <c r="G18" s="124" t="s">
        <v>58</v>
      </c>
      <c r="H18" s="150"/>
      <c r="I18" s="126">
        <v>18.13</v>
      </c>
      <c r="J18" s="151">
        <f t="shared" si="0"/>
        <v>0</v>
      </c>
    </row>
    <row r="19" spans="2:10" ht="23.1" customHeight="1" thickBot="1">
      <c r="B19" s="140" t="s">
        <v>80</v>
      </c>
      <c r="C19" s="132"/>
      <c r="D19" s="122">
        <v>8.5</v>
      </c>
      <c r="E19" s="123">
        <f>C19*D19</f>
        <v>0</v>
      </c>
      <c r="F19" s="209"/>
      <c r="G19" s="92" t="s">
        <v>59</v>
      </c>
      <c r="H19" s="137"/>
      <c r="I19" s="152">
        <v>30</v>
      </c>
      <c r="J19" s="153">
        <f t="shared" si="0"/>
        <v>0</v>
      </c>
    </row>
    <row r="20" spans="2:10" ht="23.1" customHeight="1" thickBot="1">
      <c r="B20" s="142" t="s">
        <v>81</v>
      </c>
      <c r="C20" s="133"/>
      <c r="D20" s="127">
        <v>4.5</v>
      </c>
      <c r="E20" s="128">
        <f>C20*D20</f>
        <v>0</v>
      </c>
      <c r="F20" s="209"/>
      <c r="G20" s="210" t="s">
        <v>74</v>
      </c>
      <c r="H20" s="211"/>
      <c r="I20" s="211"/>
      <c r="J20" s="212"/>
    </row>
    <row r="21" spans="2:10" ht="23.1" customHeight="1" thickBot="1">
      <c r="B21" s="197" t="s">
        <v>39</v>
      </c>
      <c r="C21" s="198"/>
      <c r="D21" s="199"/>
      <c r="E21" s="129">
        <f>SUM(E9:E20,J9:J19)</f>
        <v>0</v>
      </c>
      <c r="F21" s="209"/>
      <c r="G21" s="213"/>
      <c r="H21" s="214"/>
      <c r="I21" s="214"/>
      <c r="J21" s="215"/>
    </row>
    <row r="22" spans="2:10" ht="23.1" customHeight="1" thickBot="1">
      <c r="B22" s="200"/>
      <c r="C22" s="201"/>
      <c r="D22" s="201"/>
      <c r="E22" s="201"/>
      <c r="F22" s="201"/>
      <c r="G22" s="216"/>
      <c r="H22" s="217"/>
      <c r="I22" s="217"/>
      <c r="J22" s="218"/>
    </row>
    <row r="23" spans="2:10" ht="23.1" customHeight="1" thickBot="1">
      <c r="B23" s="192" t="s">
        <v>73</v>
      </c>
      <c r="C23" s="195" t="s">
        <v>28</v>
      </c>
      <c r="D23" s="196"/>
      <c r="E23" s="154" t="b">
        <f>IF(E21&gt;1000000,((ROUNDUP((E21-1000000)/1000,0))*4.79)+7364.34,IF(E21&gt;500000,((ROUNDUP((E21-500000)/1000,0))*6.24)+4244.34,IF(E21&gt;100000,((ROUNDUP((E21-100000)/1000,0))*7.35)+1304.34,IF(E21&gt;50001,((ROUNDUP((E21-50000)/1000,0)*9.19)+844.84),IF(E21&gt;25001,((ROUNDUP((E21-25000)/1000,0)*13.25)+513.59),IF(E21&gt;2000,((ROUNDUP((E21-2000)/1000,0)*18.38)+90.85),IF(E21&gt;500,((ROUNDUP((E21-500)/100,0)*4)+30.85),IF(E21&gt;0,30.85))))))))</f>
        <v>0</v>
      </c>
      <c r="F23" s="179"/>
      <c r="G23" s="180" t="s">
        <v>60</v>
      </c>
      <c r="H23" s="181"/>
      <c r="I23" s="181"/>
      <c r="J23" s="182"/>
    </row>
    <row r="24" spans="2:10" ht="23.1" customHeight="1" thickBot="1">
      <c r="B24" s="193"/>
      <c r="C24" s="188" t="s">
        <v>29</v>
      </c>
      <c r="D24" s="189"/>
      <c r="E24" s="116">
        <f>E23*0.65</f>
        <v>0</v>
      </c>
      <c r="F24" s="179"/>
      <c r="G24" s="89" t="s">
        <v>61</v>
      </c>
      <c r="H24" s="138"/>
      <c r="I24" s="155">
        <v>41.25</v>
      </c>
      <c r="J24" s="129">
        <f>H24*I24</f>
        <v>0</v>
      </c>
    </row>
    <row r="25" spans="2:10" ht="23.1" customHeight="1" thickBot="1">
      <c r="B25" s="194"/>
      <c r="C25" s="190" t="s">
        <v>30</v>
      </c>
      <c r="D25" s="191"/>
      <c r="E25" s="116">
        <v>6.5</v>
      </c>
      <c r="F25" s="179"/>
      <c r="G25" s="180" t="s">
        <v>62</v>
      </c>
      <c r="H25" s="181"/>
      <c r="I25" s="181"/>
      <c r="J25" s="182"/>
    </row>
    <row r="26" spans="2:10" ht="23.1" customHeight="1" thickBot="1">
      <c r="B26" s="166" t="s">
        <v>37</v>
      </c>
      <c r="C26" s="186" t="s">
        <v>72</v>
      </c>
      <c r="D26" s="187"/>
      <c r="E26" s="168">
        <f>SUM(E23:E25)+J27</f>
        <v>6.5</v>
      </c>
      <c r="F26" s="179"/>
      <c r="G26" s="93" t="s">
        <v>61</v>
      </c>
      <c r="H26" s="135"/>
      <c r="I26" s="155">
        <v>99</v>
      </c>
      <c r="J26" s="129">
        <f>H26*I26</f>
        <v>0</v>
      </c>
    </row>
    <row r="27" spans="2:10" ht="23.1" customHeight="1" thickBot="1">
      <c r="B27" s="166" t="s">
        <v>38</v>
      </c>
      <c r="C27" s="186"/>
      <c r="D27" s="187"/>
      <c r="E27" s="169"/>
      <c r="F27" s="179"/>
      <c r="G27" s="183" t="s">
        <v>63</v>
      </c>
      <c r="H27" s="184"/>
      <c r="I27" s="185"/>
      <c r="J27" s="129">
        <f>SUM(J24:J26)</f>
        <v>0</v>
      </c>
    </row>
    <row r="28" spans="2:10" ht="18.75" customHeight="1">
      <c r="B28" s="170" t="s">
        <v>71</v>
      </c>
      <c r="C28" s="171"/>
      <c r="D28" s="171"/>
      <c r="E28" s="171"/>
      <c r="F28" s="171"/>
      <c r="G28" s="171"/>
      <c r="H28" s="171"/>
      <c r="I28" s="171"/>
      <c r="J28" s="172"/>
    </row>
    <row r="29" spans="2:10" ht="18.75" customHeight="1">
      <c r="B29" s="173"/>
      <c r="C29" s="174"/>
      <c r="D29" s="174"/>
      <c r="E29" s="174"/>
      <c r="F29" s="174"/>
      <c r="G29" s="174"/>
      <c r="H29" s="174"/>
      <c r="I29" s="174"/>
      <c r="J29" s="175"/>
    </row>
    <row r="30" spans="2:10" ht="18.75" customHeight="1" thickBot="1">
      <c r="B30" s="176"/>
      <c r="C30" s="177"/>
      <c r="D30" s="177"/>
      <c r="E30" s="177"/>
      <c r="F30" s="177"/>
      <c r="G30" s="177"/>
      <c r="H30" s="177"/>
      <c r="I30" s="177"/>
      <c r="J30" s="178"/>
    </row>
    <row r="31" spans="7:10" ht="18" customHeight="1">
      <c r="G31" s="59"/>
      <c r="H31" s="59"/>
      <c r="I31" s="59"/>
      <c r="J31" s="59"/>
    </row>
    <row r="32" ht="18" customHeight="1"/>
    <row r="33" spans="2:11" s="77" customFormat="1" ht="18" customHeight="1">
      <c r="B33" s="94"/>
      <c r="C33" s="94"/>
      <c r="D33" s="94"/>
      <c r="E33" s="94"/>
      <c r="F33" s="94"/>
      <c r="G33" s="94"/>
      <c r="H33" s="94"/>
      <c r="I33" s="94"/>
      <c r="J33" s="94"/>
      <c r="K33" s="94"/>
    </row>
    <row r="34" spans="2:11" ht="15">
      <c r="B34" s="59"/>
      <c r="C34" s="59"/>
      <c r="D34" s="59"/>
      <c r="E34" s="59"/>
      <c r="F34" s="59"/>
      <c r="G34" s="59"/>
      <c r="H34" s="59"/>
      <c r="I34" s="59"/>
      <c r="J34" s="59"/>
      <c r="K34" s="59"/>
    </row>
    <row r="35" spans="2:11" ht="15">
      <c r="B35" s="59"/>
      <c r="C35" s="59"/>
      <c r="D35" s="59"/>
      <c r="E35" s="59"/>
      <c r="F35" s="59"/>
      <c r="G35" s="59"/>
      <c r="H35" s="59"/>
      <c r="I35" s="59"/>
      <c r="J35" s="59"/>
      <c r="K35" s="59"/>
    </row>
    <row r="36" spans="2:11" ht="15">
      <c r="B36" s="59"/>
      <c r="C36" s="59"/>
      <c r="D36" s="59"/>
      <c r="E36" s="59"/>
      <c r="F36" s="59"/>
      <c r="G36" s="59"/>
      <c r="H36" s="59"/>
      <c r="I36" s="59"/>
      <c r="J36" s="59"/>
      <c r="K36" s="59"/>
    </row>
    <row r="37" spans="2:11" ht="15">
      <c r="B37" s="59"/>
      <c r="C37" s="59"/>
      <c r="D37" s="59"/>
      <c r="E37" s="59"/>
      <c r="F37" s="59"/>
      <c r="G37" s="59"/>
      <c r="H37" s="59"/>
      <c r="I37" s="59"/>
      <c r="J37" s="59"/>
      <c r="K37" s="59"/>
    </row>
  </sheetData>
  <mergeCells count="25">
    <mergeCell ref="B2:J2"/>
    <mergeCell ref="B3:J3"/>
    <mergeCell ref="B4:J4"/>
    <mergeCell ref="B5:J6"/>
    <mergeCell ref="G7:J7"/>
    <mergeCell ref="B7:E7"/>
    <mergeCell ref="B21:D21"/>
    <mergeCell ref="B22:F22"/>
    <mergeCell ref="B11:E11"/>
    <mergeCell ref="G11:J11"/>
    <mergeCell ref="G14:J14"/>
    <mergeCell ref="G16:J16"/>
    <mergeCell ref="F7:F21"/>
    <mergeCell ref="G20:J22"/>
    <mergeCell ref="E26:E27"/>
    <mergeCell ref="B28:J30"/>
    <mergeCell ref="F23:F27"/>
    <mergeCell ref="G25:J25"/>
    <mergeCell ref="G27:I27"/>
    <mergeCell ref="C26:D27"/>
    <mergeCell ref="C24:D24"/>
    <mergeCell ref="C25:D25"/>
    <mergeCell ref="B23:B25"/>
    <mergeCell ref="C23:D23"/>
    <mergeCell ref="G23:J23"/>
  </mergeCells>
  <printOptions/>
  <pageMargins left="0.7" right="0.7" top="0.75" bottom="0.75" header="0.3" footer="0.3"/>
  <pageSetup fitToHeight="1" fitToWidth="1" horizontalDpi="600" verticalDpi="600" orientation="landscape" scale="7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7999799847602844"/>
  </sheetPr>
  <dimension ref="B2:H21"/>
  <sheetViews>
    <sheetView workbookViewId="0" topLeftCell="A1">
      <selection activeCell="C5" sqref="C5"/>
    </sheetView>
  </sheetViews>
  <sheetFormatPr defaultColWidth="9.140625" defaultRowHeight="15"/>
  <cols>
    <col min="2" max="2" width="37.28125" style="0" customWidth="1"/>
    <col min="3" max="3" width="20.57421875" style="0" customWidth="1"/>
    <col min="4" max="4" width="6.7109375" style="0" customWidth="1"/>
    <col min="5" max="5" width="20.421875" style="0" customWidth="1"/>
    <col min="6" max="6" width="21.140625" style="0" bestFit="1" customWidth="1"/>
    <col min="7" max="7" width="15.7109375" style="0" customWidth="1"/>
    <col min="8" max="8" width="10.7109375" style="0" bestFit="1" customWidth="1"/>
  </cols>
  <sheetData>
    <row r="1" ht="15" thickBot="1"/>
    <row r="2" spans="2:5" ht="54" customHeight="1" thickBot="1">
      <c r="B2" s="240" t="s">
        <v>34</v>
      </c>
      <c r="C2" s="241"/>
      <c r="D2" s="241"/>
      <c r="E2" s="242"/>
    </row>
    <row r="3" spans="2:5" ht="21.6" thickBot="1">
      <c r="B3" s="222" t="s">
        <v>68</v>
      </c>
      <c r="C3" s="223"/>
      <c r="D3" s="223"/>
      <c r="E3" s="224"/>
    </row>
    <row r="4" spans="2:5" ht="18.6" thickBot="1">
      <c r="B4" s="243" t="s">
        <v>70</v>
      </c>
      <c r="C4" s="244"/>
      <c r="D4" s="244"/>
      <c r="E4" s="245"/>
    </row>
    <row r="5" spans="2:7" ht="31.5" customHeight="1" thickBot="1">
      <c r="B5" s="104" t="s">
        <v>69</v>
      </c>
      <c r="C5" s="113"/>
      <c r="D5" s="246"/>
      <c r="E5" s="247"/>
      <c r="F5" s="95"/>
      <c r="G5" s="97"/>
    </row>
    <row r="6" spans="2:7" ht="21">
      <c r="B6" s="106"/>
      <c r="C6" s="248" t="s">
        <v>64</v>
      </c>
      <c r="D6" s="249"/>
      <c r="E6" s="107" t="b">
        <f>IF(C5&gt;100000,((ROUNDUP((C5-100000)/10000,0)*29.54)+738.38),IF(C5&gt;10000,((ROUNDUP((C5-10000)/10000,0)*53.16)+259.94),IF(C5&gt;1000,((ROUNDUP((C5-1000)/1000,0)*11.81)+153.65),IF(C5&gt;100,((ROUNDUP((C5-100)/100,0)*13.79)+29.54),IF(C5&gt;50,29.54)))))</f>
        <v>0</v>
      </c>
      <c r="G6" s="96"/>
    </row>
    <row r="7" spans="2:8" ht="21">
      <c r="B7" s="98"/>
      <c r="C7" s="234" t="s">
        <v>65</v>
      </c>
      <c r="D7" s="235"/>
      <c r="E7" s="108" t="b">
        <f>IF(C5&gt;100000,((ROUNDUP((C5-100000)/10000,0)*11.81)+122.09),IF(C5&gt;10000,((ROUNDUP((C5-10000)/10000,0)*9.19)+39.38),IF(C5&gt;1000,((ROUNDUP((C5-1000)/10000,0))*39.38),IF(C5&gt;100,((ROUNDUP((C5-100)/1000,0))*29.54),IF(C5&gt;50,19.69)))))</f>
        <v>0</v>
      </c>
      <c r="G7" s="96"/>
      <c r="H7" s="95"/>
    </row>
    <row r="8" spans="3:5" ht="21.6" thickBot="1">
      <c r="C8" s="236" t="s">
        <v>66</v>
      </c>
      <c r="D8" s="237"/>
      <c r="E8" s="109" t="b">
        <f>IF(E6+E7&gt;1,100)</f>
        <v>0</v>
      </c>
    </row>
    <row r="9" spans="3:7" ht="21.6" thickBot="1">
      <c r="C9" s="238" t="s">
        <v>67</v>
      </c>
      <c r="D9" s="239"/>
      <c r="E9" s="105">
        <f>SUM(E6:E8)</f>
        <v>0</v>
      </c>
      <c r="G9" s="96"/>
    </row>
    <row r="18" spans="2:5" ht="21">
      <c r="B18" s="99"/>
      <c r="C18" s="100"/>
      <c r="D18" s="82"/>
      <c r="E18" s="82"/>
    </row>
    <row r="19" spans="2:5" ht="21">
      <c r="B19" s="99"/>
      <c r="C19" s="101"/>
      <c r="D19" s="82"/>
      <c r="E19" s="82"/>
    </row>
    <row r="20" spans="2:5" ht="21">
      <c r="B20" s="102"/>
      <c r="C20" s="103"/>
      <c r="D20" s="82"/>
      <c r="E20" s="82"/>
    </row>
    <row r="21" spans="2:4" ht="15">
      <c r="B21" s="59"/>
      <c r="C21" s="59"/>
      <c r="D21" s="59"/>
    </row>
  </sheetData>
  <mergeCells count="8">
    <mergeCell ref="C7:D7"/>
    <mergeCell ref="C8:D8"/>
    <mergeCell ref="C9:D9"/>
    <mergeCell ref="B2:E2"/>
    <mergeCell ref="B3:E3"/>
    <mergeCell ref="B4:E4"/>
    <mergeCell ref="D5:E5"/>
    <mergeCell ref="C6:D6"/>
  </mergeCell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7999799847602844"/>
  </sheetPr>
  <dimension ref="A2:E11"/>
  <sheetViews>
    <sheetView workbookViewId="0" topLeftCell="A1">
      <selection activeCell="E17" sqref="E17"/>
    </sheetView>
  </sheetViews>
  <sheetFormatPr defaultColWidth="9.140625" defaultRowHeight="15"/>
  <cols>
    <col min="2" max="2" width="32.00390625" style="0" customWidth="1"/>
    <col min="3" max="3" width="17.28125" style="0" customWidth="1"/>
    <col min="4" max="4" width="16.421875" style="0" customWidth="1"/>
    <col min="5" max="5" width="20.421875" style="0" customWidth="1"/>
  </cols>
  <sheetData>
    <row r="1" ht="15" thickBot="1"/>
    <row r="2" spans="2:5" ht="54" customHeight="1" thickBot="1">
      <c r="B2" s="240" t="s">
        <v>34</v>
      </c>
      <c r="C2" s="241"/>
      <c r="D2" s="241"/>
      <c r="E2" s="242"/>
    </row>
    <row r="3" spans="2:5" ht="21.75" customHeight="1" thickBot="1">
      <c r="B3" s="222" t="s">
        <v>35</v>
      </c>
      <c r="C3" s="223"/>
      <c r="D3" s="223"/>
      <c r="E3" s="224"/>
    </row>
    <row r="4" spans="2:5" ht="21.75" customHeight="1" thickBot="1">
      <c r="B4" s="243" t="s">
        <v>45</v>
      </c>
      <c r="C4" s="244"/>
      <c r="D4" s="244"/>
      <c r="E4" s="245"/>
    </row>
    <row r="5" spans="2:5" ht="21.75" customHeight="1" thickBot="1">
      <c r="B5" s="156" t="s">
        <v>5</v>
      </c>
      <c r="C5" s="157" t="s">
        <v>75</v>
      </c>
      <c r="D5" s="167" t="s">
        <v>76</v>
      </c>
      <c r="E5" s="111" t="s">
        <v>2</v>
      </c>
    </row>
    <row r="6" spans="2:5" ht="24.9" customHeight="1" thickBot="1">
      <c r="B6" s="164" t="s">
        <v>44</v>
      </c>
      <c r="C6" s="114"/>
      <c r="D6" s="158">
        <v>93.75</v>
      </c>
      <c r="E6" s="159">
        <f>C6*D6</f>
        <v>0</v>
      </c>
    </row>
    <row r="7" spans="2:5" ht="21.6" thickBot="1">
      <c r="B7" s="253" t="s">
        <v>39</v>
      </c>
      <c r="C7" s="254"/>
      <c r="D7" s="254"/>
      <c r="E7" s="160">
        <f>SUM(E6:E6)</f>
        <v>0</v>
      </c>
    </row>
    <row r="8" spans="1:5" ht="15" thickBot="1">
      <c r="A8" s="59"/>
      <c r="B8" s="252"/>
      <c r="C8" s="252"/>
      <c r="D8" s="252"/>
      <c r="E8" s="252"/>
    </row>
    <row r="9" spans="2:5" ht="21">
      <c r="B9" s="161" t="s">
        <v>28</v>
      </c>
      <c r="C9" s="162" t="b">
        <f>IF(E7&gt;1000000,((ROUNDUP((E7-1000000)/1000,0))*4.79)+7364.34,IF(E7&gt;500000,((ROUNDUP((E7-500000)/1000,0))*6.24)+4244.34,IF(E7&gt;100000,((ROUNDUP((E7-100000)/1000,0))*7.35)+1304.34,IF(E7&gt;50001,((ROUNDUP((E7-50000)/1000,0)*9.19)+844.84),IF(E7&gt;25001,((ROUNDUP((E7-25000)/1000,0)*13.25)+513.59),IF(E7&gt;2000,((ROUNDUP((E7-2000)/1000,0)*18.38)+90.85),IF(E7&gt;500,((ROUNDUP((E7-500)/100,0)*4)+30.85),IF(E7&gt;0,30.85))))))))</f>
        <v>0</v>
      </c>
      <c r="D9" s="250"/>
      <c r="E9" s="251"/>
    </row>
    <row r="10" spans="2:5" ht="21.6" thickBot="1">
      <c r="B10" s="163" t="s">
        <v>30</v>
      </c>
      <c r="C10" s="83">
        <v>6.5</v>
      </c>
      <c r="D10" s="250"/>
      <c r="E10" s="251"/>
    </row>
    <row r="11" spans="2:5" ht="36.75" customHeight="1" thickBot="1">
      <c r="B11" s="110" t="s">
        <v>31</v>
      </c>
      <c r="C11" s="84">
        <f>SUM(C9:C10)</f>
        <v>6.5</v>
      </c>
      <c r="D11" s="250"/>
      <c r="E11" s="251"/>
    </row>
  </sheetData>
  <mergeCells count="6">
    <mergeCell ref="D9:E11"/>
    <mergeCell ref="B8:E8"/>
    <mergeCell ref="B2:E2"/>
    <mergeCell ref="B3:E3"/>
    <mergeCell ref="B4:E4"/>
    <mergeCell ref="B7:D7"/>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7F99D"/>
  </sheetPr>
  <dimension ref="A1:P121"/>
  <sheetViews>
    <sheetView tabSelected="1" workbookViewId="0" topLeftCell="A70">
      <selection activeCell="P14" sqref="P14"/>
    </sheetView>
  </sheetViews>
  <sheetFormatPr defaultColWidth="9.140625" defaultRowHeight="15"/>
  <cols>
    <col min="5" max="5" width="8.421875" style="0" bestFit="1" customWidth="1"/>
    <col min="8" max="8" width="10.421875" style="0" customWidth="1"/>
    <col min="11" max="11" width="9.140625" style="0" customWidth="1"/>
  </cols>
  <sheetData>
    <row r="1" spans="1:16" ht="15">
      <c r="A1" s="2"/>
      <c r="B1" s="3" t="s">
        <v>8</v>
      </c>
      <c r="C1" s="4"/>
      <c r="D1" s="4"/>
      <c r="E1" s="5"/>
      <c r="F1" s="5"/>
      <c r="G1" s="6"/>
      <c r="H1" s="5"/>
      <c r="I1" s="4"/>
      <c r="J1" s="7"/>
      <c r="K1" s="7"/>
      <c r="L1" s="8"/>
      <c r="M1" s="9"/>
      <c r="N1" s="5"/>
      <c r="O1" s="9"/>
      <c r="P1" s="10"/>
    </row>
    <row r="2" spans="1:16" ht="18" thickBot="1">
      <c r="A2" s="11"/>
      <c r="B2" s="12" t="s">
        <v>77</v>
      </c>
      <c r="C2" s="13"/>
      <c r="D2" s="13"/>
      <c r="E2" s="14"/>
      <c r="F2" s="14"/>
      <c r="G2" s="15"/>
      <c r="H2" s="14"/>
      <c r="I2" s="13"/>
      <c r="J2" s="16"/>
      <c r="K2" s="16"/>
      <c r="L2" s="17"/>
      <c r="M2" s="18"/>
      <c r="N2" s="18"/>
      <c r="O2" s="18"/>
      <c r="P2" s="19"/>
    </row>
    <row r="3" spans="1:16" ht="15" thickTop="1">
      <c r="A3" s="20"/>
      <c r="B3" s="21" t="s">
        <v>9</v>
      </c>
      <c r="C3" s="22"/>
      <c r="D3" s="23"/>
      <c r="E3" s="24" t="s">
        <v>10</v>
      </c>
      <c r="F3" s="25" t="s">
        <v>11</v>
      </c>
      <c r="G3" s="26" t="s">
        <v>12</v>
      </c>
      <c r="H3" s="27" t="s">
        <v>13</v>
      </c>
      <c r="I3" s="20"/>
      <c r="J3" s="28" t="s">
        <v>9</v>
      </c>
      <c r="K3" s="29"/>
      <c r="L3" s="23"/>
      <c r="M3" s="24" t="s">
        <v>10</v>
      </c>
      <c r="N3" s="25" t="s">
        <v>11</v>
      </c>
      <c r="O3" s="26" t="s">
        <v>12</v>
      </c>
      <c r="P3" s="27" t="s">
        <v>13</v>
      </c>
    </row>
    <row r="4" spans="1:16" ht="15">
      <c r="A4" s="20"/>
      <c r="B4" s="30" t="s">
        <v>14</v>
      </c>
      <c r="C4" s="31"/>
      <c r="D4" s="32"/>
      <c r="E4" s="33" t="s">
        <v>15</v>
      </c>
      <c r="F4" s="34" t="s">
        <v>16</v>
      </c>
      <c r="G4" s="35" t="s">
        <v>17</v>
      </c>
      <c r="H4" s="36" t="s">
        <v>18</v>
      </c>
      <c r="I4" s="20"/>
      <c r="J4" s="37" t="s">
        <v>14</v>
      </c>
      <c r="K4" s="38"/>
      <c r="L4" s="32"/>
      <c r="M4" s="33" t="s">
        <v>15</v>
      </c>
      <c r="N4" s="34" t="s">
        <v>16</v>
      </c>
      <c r="O4" s="35" t="s">
        <v>17</v>
      </c>
      <c r="P4" s="36" t="s">
        <v>18</v>
      </c>
    </row>
    <row r="5" spans="1:16" ht="15">
      <c r="A5" s="20"/>
      <c r="B5" s="39">
        <v>1</v>
      </c>
      <c r="C5" s="39">
        <v>500</v>
      </c>
      <c r="D5" s="40" t="s">
        <v>19</v>
      </c>
      <c r="E5" s="41">
        <v>30.85</v>
      </c>
      <c r="F5" s="42">
        <f>SUM(G5-E5)</f>
        <v>20.052499999999995</v>
      </c>
      <c r="G5" s="43">
        <f aca="true" t="shared" si="0" ref="G5:G64">SUM(E5*1.65)</f>
        <v>50.902499999999996</v>
      </c>
      <c r="H5" s="44">
        <f>SUM(G5+6.5)</f>
        <v>57.402499999999996</v>
      </c>
      <c r="I5" s="45"/>
      <c r="J5" s="39">
        <v>46001</v>
      </c>
      <c r="K5" s="39">
        <v>47000</v>
      </c>
      <c r="L5" s="40" t="s">
        <v>19</v>
      </c>
      <c r="M5" s="41">
        <f>SUM(E64+13.25)</f>
        <v>805.0899999999999</v>
      </c>
      <c r="N5" s="42">
        <f aca="true" t="shared" si="1" ref="N5:N64">SUM(O5-M5)</f>
        <v>523.3084999999999</v>
      </c>
      <c r="O5" s="43">
        <f aca="true" t="shared" si="2" ref="O5:O64">SUM(M5*1.65)</f>
        <v>1328.3984999999998</v>
      </c>
      <c r="P5" s="44">
        <f>SUM(O5+6.5)</f>
        <v>1334.8984999999998</v>
      </c>
    </row>
    <row r="6" spans="1:16" ht="15">
      <c r="A6" s="20"/>
      <c r="B6" s="39">
        <v>501</v>
      </c>
      <c r="C6" s="39">
        <v>600</v>
      </c>
      <c r="D6" s="40" t="s">
        <v>19</v>
      </c>
      <c r="E6" s="41">
        <f>SUM(E5+4)</f>
        <v>34.85</v>
      </c>
      <c r="F6" s="42">
        <f aca="true" t="shared" si="3" ref="F6:F69">SUM(G6-E6)</f>
        <v>22.652499999999996</v>
      </c>
      <c r="G6" s="43">
        <f t="shared" si="0"/>
        <v>57.5025</v>
      </c>
      <c r="H6" s="44">
        <f>SUM(G6+6.5)</f>
        <v>64.0025</v>
      </c>
      <c r="I6" s="45"/>
      <c r="J6" s="39">
        <f>SUM(J5+1000)</f>
        <v>47001</v>
      </c>
      <c r="K6" s="39">
        <f>SUM(K5+1000)</f>
        <v>48000</v>
      </c>
      <c r="L6" s="40" t="s">
        <v>19</v>
      </c>
      <c r="M6" s="41">
        <f>SUM(M5+13.25)</f>
        <v>818.3399999999999</v>
      </c>
      <c r="N6" s="42">
        <f t="shared" si="1"/>
        <v>531.9209999999998</v>
      </c>
      <c r="O6" s="43">
        <f t="shared" si="2"/>
        <v>1350.2609999999997</v>
      </c>
      <c r="P6" s="44">
        <f aca="true" t="shared" si="4" ref="P6:P64">SUM(O6+6.5)</f>
        <v>1356.7609999999997</v>
      </c>
    </row>
    <row r="7" spans="1:16" ht="15">
      <c r="A7" s="20"/>
      <c r="B7" s="39">
        <v>601</v>
      </c>
      <c r="C7" s="39">
        <v>700</v>
      </c>
      <c r="D7" s="40" t="s">
        <v>19</v>
      </c>
      <c r="E7" s="41">
        <f aca="true" t="shared" si="5" ref="E7:E20">SUM(E6+4)</f>
        <v>38.85</v>
      </c>
      <c r="F7" s="42">
        <f t="shared" si="3"/>
        <v>25.25249999999999</v>
      </c>
      <c r="G7" s="43">
        <f t="shared" si="0"/>
        <v>64.10249999999999</v>
      </c>
      <c r="H7" s="44">
        <f aca="true" t="shared" si="6" ref="H7:H64">SUM(G7+6.5)</f>
        <v>70.60249999999999</v>
      </c>
      <c r="I7" s="45"/>
      <c r="J7" s="39">
        <f aca="true" t="shared" si="7" ref="J7:J64">SUM(J6+1000)</f>
        <v>48001</v>
      </c>
      <c r="K7" s="39">
        <f aca="true" t="shared" si="8" ref="K7:K64">SUM(K6+1000)</f>
        <v>49000</v>
      </c>
      <c r="L7" s="40" t="s">
        <v>19</v>
      </c>
      <c r="M7" s="41">
        <f>SUM(M6+13.25)</f>
        <v>831.5899999999999</v>
      </c>
      <c r="N7" s="42">
        <f t="shared" si="1"/>
        <v>540.5334999999998</v>
      </c>
      <c r="O7" s="43">
        <f t="shared" si="2"/>
        <v>1372.1234999999997</v>
      </c>
      <c r="P7" s="44">
        <f t="shared" si="4"/>
        <v>1378.6234999999997</v>
      </c>
    </row>
    <row r="8" spans="1:16" ht="15">
      <c r="A8" s="20"/>
      <c r="B8" s="39">
        <v>701</v>
      </c>
      <c r="C8" s="39">
        <v>800</v>
      </c>
      <c r="D8" s="40" t="s">
        <v>19</v>
      </c>
      <c r="E8" s="41">
        <f t="shared" si="5"/>
        <v>42.85</v>
      </c>
      <c r="F8" s="42">
        <f t="shared" si="3"/>
        <v>27.8525</v>
      </c>
      <c r="G8" s="43">
        <f t="shared" si="0"/>
        <v>70.7025</v>
      </c>
      <c r="H8" s="44">
        <f t="shared" si="6"/>
        <v>77.2025</v>
      </c>
      <c r="I8" s="45"/>
      <c r="J8" s="39">
        <f t="shared" si="7"/>
        <v>49001</v>
      </c>
      <c r="K8" s="39">
        <f t="shared" si="8"/>
        <v>50000</v>
      </c>
      <c r="L8" s="40" t="s">
        <v>19</v>
      </c>
      <c r="M8" s="41">
        <f>SUM(M7+13.25)</f>
        <v>844.8399999999999</v>
      </c>
      <c r="N8" s="42">
        <f t="shared" si="1"/>
        <v>549.146</v>
      </c>
      <c r="O8" s="43">
        <f t="shared" si="2"/>
        <v>1393.9859999999999</v>
      </c>
      <c r="P8" s="44">
        <f t="shared" si="4"/>
        <v>1400.4859999999999</v>
      </c>
    </row>
    <row r="9" spans="1:16" ht="15">
      <c r="A9" s="20"/>
      <c r="B9" s="39">
        <v>801</v>
      </c>
      <c r="C9" s="39">
        <v>900</v>
      </c>
      <c r="D9" s="40" t="s">
        <v>19</v>
      </c>
      <c r="E9" s="41">
        <f t="shared" si="5"/>
        <v>46.85</v>
      </c>
      <c r="F9" s="42">
        <f t="shared" si="3"/>
        <v>30.452499999999993</v>
      </c>
      <c r="G9" s="43">
        <f t="shared" si="0"/>
        <v>77.3025</v>
      </c>
      <c r="H9" s="44">
        <f t="shared" si="6"/>
        <v>83.8025</v>
      </c>
      <c r="I9" s="45"/>
      <c r="J9" s="39">
        <f t="shared" si="7"/>
        <v>50001</v>
      </c>
      <c r="K9" s="39">
        <f t="shared" si="8"/>
        <v>51000</v>
      </c>
      <c r="L9" s="40" t="s">
        <v>19</v>
      </c>
      <c r="M9" s="41">
        <f>SUM(M8+9.19)</f>
        <v>854.03</v>
      </c>
      <c r="N9" s="42">
        <f t="shared" si="1"/>
        <v>555.1195</v>
      </c>
      <c r="O9" s="43">
        <f t="shared" si="2"/>
        <v>1409.1495</v>
      </c>
      <c r="P9" s="44">
        <f t="shared" si="4"/>
        <v>1415.6495</v>
      </c>
    </row>
    <row r="10" spans="1:16" ht="15">
      <c r="A10" s="20"/>
      <c r="B10" s="39">
        <f aca="true" t="shared" si="9" ref="B10:C20">B9+100</f>
        <v>901</v>
      </c>
      <c r="C10" s="39">
        <f t="shared" si="9"/>
        <v>1000</v>
      </c>
      <c r="D10" s="40" t="s">
        <v>19</v>
      </c>
      <c r="E10" s="41">
        <f t="shared" si="5"/>
        <v>50.85</v>
      </c>
      <c r="F10" s="42">
        <f t="shared" si="3"/>
        <v>33.0525</v>
      </c>
      <c r="G10" s="43">
        <f t="shared" si="0"/>
        <v>83.9025</v>
      </c>
      <c r="H10" s="44">
        <f t="shared" si="6"/>
        <v>90.4025</v>
      </c>
      <c r="I10" s="45"/>
      <c r="J10" s="39">
        <f t="shared" si="7"/>
        <v>51001</v>
      </c>
      <c r="K10" s="39">
        <f t="shared" si="8"/>
        <v>52000</v>
      </c>
      <c r="L10" s="40" t="s">
        <v>19</v>
      </c>
      <c r="M10" s="41">
        <f aca="true" t="shared" si="10" ref="M10:M58">SUM(M9+9.19)</f>
        <v>863.22</v>
      </c>
      <c r="N10" s="42">
        <f t="shared" si="1"/>
        <v>561.0929999999998</v>
      </c>
      <c r="O10" s="43">
        <f t="shared" si="2"/>
        <v>1424.3129999999999</v>
      </c>
      <c r="P10" s="44">
        <f t="shared" si="4"/>
        <v>1430.8129999999999</v>
      </c>
    </row>
    <row r="11" spans="1:16" ht="15">
      <c r="A11" s="20"/>
      <c r="B11" s="39">
        <f t="shared" si="9"/>
        <v>1001</v>
      </c>
      <c r="C11" s="39">
        <f t="shared" si="9"/>
        <v>1100</v>
      </c>
      <c r="D11" s="40" t="s">
        <v>19</v>
      </c>
      <c r="E11" s="41">
        <f t="shared" si="5"/>
        <v>54.85</v>
      </c>
      <c r="F11" s="42">
        <f t="shared" si="3"/>
        <v>35.652499999999996</v>
      </c>
      <c r="G11" s="43">
        <f t="shared" si="0"/>
        <v>90.5025</v>
      </c>
      <c r="H11" s="44">
        <f t="shared" si="6"/>
        <v>97.0025</v>
      </c>
      <c r="I11" s="45"/>
      <c r="J11" s="39">
        <f t="shared" si="7"/>
        <v>52001</v>
      </c>
      <c r="K11" s="39">
        <f t="shared" si="8"/>
        <v>53000</v>
      </c>
      <c r="L11" s="40" t="s">
        <v>19</v>
      </c>
      <c r="M11" s="41">
        <f t="shared" si="10"/>
        <v>872.4100000000001</v>
      </c>
      <c r="N11" s="42">
        <f t="shared" si="1"/>
        <v>567.0664999999999</v>
      </c>
      <c r="O11" s="43">
        <f t="shared" si="2"/>
        <v>1439.4765</v>
      </c>
      <c r="P11" s="44">
        <f t="shared" si="4"/>
        <v>1445.9765</v>
      </c>
    </row>
    <row r="12" spans="1:16" ht="15">
      <c r="A12" s="20"/>
      <c r="B12" s="39">
        <f t="shared" si="9"/>
        <v>1101</v>
      </c>
      <c r="C12" s="39">
        <f t="shared" si="9"/>
        <v>1200</v>
      </c>
      <c r="D12" s="40" t="s">
        <v>19</v>
      </c>
      <c r="E12" s="41">
        <f t="shared" si="5"/>
        <v>58.85</v>
      </c>
      <c r="F12" s="42">
        <f t="shared" si="3"/>
        <v>38.25249999999999</v>
      </c>
      <c r="G12" s="43">
        <f t="shared" si="0"/>
        <v>97.10249999999999</v>
      </c>
      <c r="H12" s="44">
        <f t="shared" si="6"/>
        <v>103.60249999999999</v>
      </c>
      <c r="I12" s="45"/>
      <c r="J12" s="39">
        <f t="shared" si="7"/>
        <v>53001</v>
      </c>
      <c r="K12" s="39">
        <f t="shared" si="8"/>
        <v>54000</v>
      </c>
      <c r="L12" s="40" t="s">
        <v>19</v>
      </c>
      <c r="M12" s="41">
        <f t="shared" si="10"/>
        <v>881.6000000000001</v>
      </c>
      <c r="N12" s="42">
        <f t="shared" si="1"/>
        <v>573.04</v>
      </c>
      <c r="O12" s="43">
        <f t="shared" si="2"/>
        <v>1454.64</v>
      </c>
      <c r="P12" s="44">
        <f t="shared" si="4"/>
        <v>1461.14</v>
      </c>
    </row>
    <row r="13" spans="1:16" ht="15">
      <c r="A13" s="20"/>
      <c r="B13" s="39">
        <f t="shared" si="9"/>
        <v>1201</v>
      </c>
      <c r="C13" s="39">
        <f t="shared" si="9"/>
        <v>1300</v>
      </c>
      <c r="D13" s="40" t="s">
        <v>19</v>
      </c>
      <c r="E13" s="41">
        <f t="shared" si="5"/>
        <v>62.85</v>
      </c>
      <c r="F13" s="42">
        <f t="shared" si="3"/>
        <v>40.8525</v>
      </c>
      <c r="G13" s="43">
        <f t="shared" si="0"/>
        <v>103.7025</v>
      </c>
      <c r="H13" s="44">
        <f t="shared" si="6"/>
        <v>110.2025</v>
      </c>
      <c r="I13" s="45"/>
      <c r="J13" s="39">
        <f t="shared" si="7"/>
        <v>54001</v>
      </c>
      <c r="K13" s="39">
        <f t="shared" si="8"/>
        <v>55000</v>
      </c>
      <c r="L13" s="40" t="s">
        <v>19</v>
      </c>
      <c r="M13" s="41">
        <f t="shared" si="10"/>
        <v>890.7900000000002</v>
      </c>
      <c r="N13" s="42">
        <f t="shared" si="1"/>
        <v>579.0135</v>
      </c>
      <c r="O13" s="43">
        <f t="shared" si="2"/>
        <v>1469.8035000000002</v>
      </c>
      <c r="P13" s="44">
        <f t="shared" si="4"/>
        <v>1476.3035000000002</v>
      </c>
    </row>
    <row r="14" spans="1:16" ht="15">
      <c r="A14" s="20"/>
      <c r="B14" s="39">
        <f t="shared" si="9"/>
        <v>1301</v>
      </c>
      <c r="C14" s="39">
        <f t="shared" si="9"/>
        <v>1400</v>
      </c>
      <c r="D14" s="40" t="s">
        <v>19</v>
      </c>
      <c r="E14" s="41">
        <f t="shared" si="5"/>
        <v>66.85</v>
      </c>
      <c r="F14" s="42">
        <f t="shared" si="3"/>
        <v>43.452499999999986</v>
      </c>
      <c r="G14" s="43">
        <f t="shared" si="0"/>
        <v>110.30249999999998</v>
      </c>
      <c r="H14" s="44">
        <f t="shared" si="6"/>
        <v>116.80249999999998</v>
      </c>
      <c r="I14" s="45"/>
      <c r="J14" s="39">
        <f t="shared" si="7"/>
        <v>55001</v>
      </c>
      <c r="K14" s="39">
        <f t="shared" si="8"/>
        <v>56000</v>
      </c>
      <c r="L14" s="40" t="s">
        <v>19</v>
      </c>
      <c r="M14" s="41">
        <f t="shared" si="10"/>
        <v>899.9800000000002</v>
      </c>
      <c r="N14" s="42">
        <f t="shared" si="1"/>
        <v>584.9870000000001</v>
      </c>
      <c r="O14" s="43">
        <f t="shared" si="2"/>
        <v>1484.9670000000003</v>
      </c>
      <c r="P14" s="44">
        <f t="shared" si="4"/>
        <v>1491.4670000000003</v>
      </c>
    </row>
    <row r="15" spans="1:16" ht="15">
      <c r="A15" s="20"/>
      <c r="B15" s="39">
        <f t="shared" si="9"/>
        <v>1401</v>
      </c>
      <c r="C15" s="39">
        <f t="shared" si="9"/>
        <v>1500</v>
      </c>
      <c r="D15" s="40" t="s">
        <v>19</v>
      </c>
      <c r="E15" s="41">
        <f t="shared" si="5"/>
        <v>70.85</v>
      </c>
      <c r="F15" s="42">
        <f t="shared" si="3"/>
        <v>46.052499999999995</v>
      </c>
      <c r="G15" s="43">
        <f t="shared" si="0"/>
        <v>116.90249999999999</v>
      </c>
      <c r="H15" s="44">
        <f t="shared" si="6"/>
        <v>123.40249999999999</v>
      </c>
      <c r="I15" s="45"/>
      <c r="J15" s="39">
        <f t="shared" si="7"/>
        <v>56001</v>
      </c>
      <c r="K15" s="39">
        <f t="shared" si="8"/>
        <v>57000</v>
      </c>
      <c r="L15" s="40" t="s">
        <v>19</v>
      </c>
      <c r="M15" s="41">
        <f t="shared" si="10"/>
        <v>909.1700000000003</v>
      </c>
      <c r="N15" s="42">
        <f t="shared" si="1"/>
        <v>590.9605000000001</v>
      </c>
      <c r="O15" s="43">
        <f t="shared" si="2"/>
        <v>1500.1305000000004</v>
      </c>
      <c r="P15" s="44">
        <f t="shared" si="4"/>
        <v>1506.6305000000004</v>
      </c>
    </row>
    <row r="16" spans="1:16" ht="15">
      <c r="A16" s="20"/>
      <c r="B16" s="39">
        <f t="shared" si="9"/>
        <v>1501</v>
      </c>
      <c r="C16" s="39">
        <f t="shared" si="9"/>
        <v>1600</v>
      </c>
      <c r="D16" s="40" t="s">
        <v>19</v>
      </c>
      <c r="E16" s="41">
        <f t="shared" si="5"/>
        <v>74.85</v>
      </c>
      <c r="F16" s="42">
        <f t="shared" si="3"/>
        <v>48.65249999999999</v>
      </c>
      <c r="G16" s="43">
        <f t="shared" si="0"/>
        <v>123.50249999999998</v>
      </c>
      <c r="H16" s="44">
        <f t="shared" si="6"/>
        <v>130.0025</v>
      </c>
      <c r="I16" s="45"/>
      <c r="J16" s="39">
        <f t="shared" si="7"/>
        <v>57001</v>
      </c>
      <c r="K16" s="39">
        <f t="shared" si="8"/>
        <v>58000</v>
      </c>
      <c r="L16" s="40" t="s">
        <v>19</v>
      </c>
      <c r="M16" s="41">
        <f t="shared" si="10"/>
        <v>918.3600000000004</v>
      </c>
      <c r="N16" s="42">
        <f t="shared" si="1"/>
        <v>596.9340000000002</v>
      </c>
      <c r="O16" s="43">
        <f t="shared" si="2"/>
        <v>1515.2940000000006</v>
      </c>
      <c r="P16" s="44">
        <f t="shared" si="4"/>
        <v>1521.7940000000006</v>
      </c>
    </row>
    <row r="17" spans="1:16" ht="15">
      <c r="A17" s="20"/>
      <c r="B17" s="39">
        <f t="shared" si="9"/>
        <v>1601</v>
      </c>
      <c r="C17" s="39">
        <f t="shared" si="9"/>
        <v>1700</v>
      </c>
      <c r="D17" s="40" t="s">
        <v>19</v>
      </c>
      <c r="E17" s="41">
        <f t="shared" si="5"/>
        <v>78.85</v>
      </c>
      <c r="F17" s="42">
        <f t="shared" si="3"/>
        <v>51.2525</v>
      </c>
      <c r="G17" s="43">
        <f t="shared" si="0"/>
        <v>130.1025</v>
      </c>
      <c r="H17" s="44">
        <f t="shared" si="6"/>
        <v>136.6025</v>
      </c>
      <c r="I17" s="45"/>
      <c r="J17" s="39">
        <f t="shared" si="7"/>
        <v>58001</v>
      </c>
      <c r="K17" s="39">
        <f t="shared" si="8"/>
        <v>59000</v>
      </c>
      <c r="L17" s="40" t="s">
        <v>19</v>
      </c>
      <c r="M17" s="41">
        <f t="shared" si="10"/>
        <v>927.5500000000004</v>
      </c>
      <c r="N17" s="42">
        <f t="shared" si="1"/>
        <v>602.9075000000003</v>
      </c>
      <c r="O17" s="43">
        <f t="shared" si="2"/>
        <v>1530.4575000000007</v>
      </c>
      <c r="P17" s="44">
        <f t="shared" si="4"/>
        <v>1536.9575000000007</v>
      </c>
    </row>
    <row r="18" spans="1:16" ht="15">
      <c r="A18" s="20"/>
      <c r="B18" s="39">
        <f t="shared" si="9"/>
        <v>1701</v>
      </c>
      <c r="C18" s="39">
        <f t="shared" si="9"/>
        <v>1800</v>
      </c>
      <c r="D18" s="40" t="s">
        <v>19</v>
      </c>
      <c r="E18" s="41">
        <f t="shared" si="5"/>
        <v>82.85</v>
      </c>
      <c r="F18" s="42">
        <f t="shared" si="3"/>
        <v>53.85249999999999</v>
      </c>
      <c r="G18" s="43">
        <f t="shared" si="0"/>
        <v>136.7025</v>
      </c>
      <c r="H18" s="44">
        <f t="shared" si="6"/>
        <v>143.2025</v>
      </c>
      <c r="I18" s="45"/>
      <c r="J18" s="39">
        <f t="shared" si="7"/>
        <v>59001</v>
      </c>
      <c r="K18" s="39">
        <f t="shared" si="8"/>
        <v>60000</v>
      </c>
      <c r="L18" s="40" t="s">
        <v>19</v>
      </c>
      <c r="M18" s="41">
        <f t="shared" si="10"/>
        <v>936.7400000000005</v>
      </c>
      <c r="N18" s="42">
        <f t="shared" si="1"/>
        <v>608.8810000000003</v>
      </c>
      <c r="O18" s="43">
        <f t="shared" si="2"/>
        <v>1545.6210000000008</v>
      </c>
      <c r="P18" s="44">
        <f t="shared" si="4"/>
        <v>1552.1210000000008</v>
      </c>
    </row>
    <row r="19" spans="1:16" ht="15">
      <c r="A19" s="20"/>
      <c r="B19" s="39">
        <f t="shared" si="9"/>
        <v>1801</v>
      </c>
      <c r="C19" s="39">
        <f t="shared" si="9"/>
        <v>1900</v>
      </c>
      <c r="D19" s="40" t="s">
        <v>19</v>
      </c>
      <c r="E19" s="41">
        <f t="shared" si="5"/>
        <v>86.85</v>
      </c>
      <c r="F19" s="42">
        <f t="shared" si="3"/>
        <v>56.452499999999986</v>
      </c>
      <c r="G19" s="43">
        <f t="shared" si="0"/>
        <v>143.30249999999998</v>
      </c>
      <c r="H19" s="44">
        <f t="shared" si="6"/>
        <v>149.80249999999998</v>
      </c>
      <c r="I19" s="45"/>
      <c r="J19" s="39">
        <f t="shared" si="7"/>
        <v>60001</v>
      </c>
      <c r="K19" s="39">
        <f t="shared" si="8"/>
        <v>61000</v>
      </c>
      <c r="L19" s="40" t="s">
        <v>19</v>
      </c>
      <c r="M19" s="41">
        <f t="shared" si="10"/>
        <v>945.9300000000005</v>
      </c>
      <c r="N19" s="42">
        <f t="shared" si="1"/>
        <v>614.8545000000001</v>
      </c>
      <c r="O19" s="43">
        <f t="shared" si="2"/>
        <v>1560.7845000000007</v>
      </c>
      <c r="P19" s="44">
        <f t="shared" si="4"/>
        <v>1567.2845000000007</v>
      </c>
    </row>
    <row r="20" spans="1:16" ht="15">
      <c r="A20" s="20"/>
      <c r="B20" s="39">
        <f t="shared" si="9"/>
        <v>1901</v>
      </c>
      <c r="C20" s="39">
        <f t="shared" si="9"/>
        <v>2000</v>
      </c>
      <c r="D20" s="40" t="s">
        <v>19</v>
      </c>
      <c r="E20" s="41">
        <f t="shared" si="5"/>
        <v>90.85</v>
      </c>
      <c r="F20" s="42">
        <f t="shared" si="3"/>
        <v>59.05249999999998</v>
      </c>
      <c r="G20" s="43">
        <f t="shared" si="0"/>
        <v>149.90249999999997</v>
      </c>
      <c r="H20" s="44">
        <f t="shared" si="6"/>
        <v>156.40249999999997</v>
      </c>
      <c r="I20" s="45"/>
      <c r="J20" s="39">
        <f t="shared" si="7"/>
        <v>61001</v>
      </c>
      <c r="K20" s="39">
        <f t="shared" si="8"/>
        <v>62000</v>
      </c>
      <c r="L20" s="40" t="s">
        <v>19</v>
      </c>
      <c r="M20" s="41">
        <f t="shared" si="10"/>
        <v>955.1200000000006</v>
      </c>
      <c r="N20" s="42">
        <f t="shared" si="1"/>
        <v>620.8280000000002</v>
      </c>
      <c r="O20" s="43">
        <f t="shared" si="2"/>
        <v>1575.9480000000008</v>
      </c>
      <c r="P20" s="44">
        <f t="shared" si="4"/>
        <v>1582.4480000000008</v>
      </c>
    </row>
    <row r="21" spans="1:16" ht="15">
      <c r="A21" s="20"/>
      <c r="B21" s="39">
        <v>2001</v>
      </c>
      <c r="C21" s="39">
        <v>3000</v>
      </c>
      <c r="D21" s="40" t="s">
        <v>19</v>
      </c>
      <c r="E21" s="41">
        <f>SUM(E20+18.38)</f>
        <v>109.22999999999999</v>
      </c>
      <c r="F21" s="42">
        <f t="shared" si="3"/>
        <v>70.99949999999998</v>
      </c>
      <c r="G21" s="43">
        <f t="shared" si="0"/>
        <v>180.22949999999997</v>
      </c>
      <c r="H21" s="44">
        <f t="shared" si="6"/>
        <v>186.72949999999997</v>
      </c>
      <c r="I21" s="45"/>
      <c r="J21" s="39">
        <f t="shared" si="7"/>
        <v>62001</v>
      </c>
      <c r="K21" s="39">
        <f t="shared" si="8"/>
        <v>63000</v>
      </c>
      <c r="L21" s="40" t="s">
        <v>19</v>
      </c>
      <c r="M21" s="41">
        <f t="shared" si="10"/>
        <v>964.3100000000006</v>
      </c>
      <c r="N21" s="42">
        <f t="shared" si="1"/>
        <v>626.8015000000003</v>
      </c>
      <c r="O21" s="43">
        <f t="shared" si="2"/>
        <v>1591.111500000001</v>
      </c>
      <c r="P21" s="44">
        <f t="shared" si="4"/>
        <v>1597.611500000001</v>
      </c>
    </row>
    <row r="22" spans="1:16" ht="15">
      <c r="A22" s="20"/>
      <c r="B22" s="39">
        <f aca="true" t="shared" si="11" ref="B22:C37">B21+1000</f>
        <v>3001</v>
      </c>
      <c r="C22" s="39">
        <f t="shared" si="11"/>
        <v>4000</v>
      </c>
      <c r="D22" s="40" t="s">
        <v>19</v>
      </c>
      <c r="E22" s="41">
        <f aca="true" t="shared" si="12" ref="E22:E43">SUM(E21+18.38)</f>
        <v>127.60999999999999</v>
      </c>
      <c r="F22" s="42">
        <f t="shared" si="3"/>
        <v>82.94649999999999</v>
      </c>
      <c r="G22" s="43">
        <f t="shared" si="0"/>
        <v>210.55649999999997</v>
      </c>
      <c r="H22" s="44">
        <f t="shared" si="6"/>
        <v>217.05649999999997</v>
      </c>
      <c r="I22" s="45"/>
      <c r="J22" s="39">
        <f t="shared" si="7"/>
        <v>63001</v>
      </c>
      <c r="K22" s="39">
        <f t="shared" si="8"/>
        <v>64000</v>
      </c>
      <c r="L22" s="40" t="s">
        <v>19</v>
      </c>
      <c r="M22" s="41">
        <f t="shared" si="10"/>
        <v>973.5000000000007</v>
      </c>
      <c r="N22" s="42">
        <f t="shared" si="1"/>
        <v>632.7750000000003</v>
      </c>
      <c r="O22" s="43">
        <f t="shared" si="2"/>
        <v>1606.275000000001</v>
      </c>
      <c r="P22" s="44">
        <f t="shared" si="4"/>
        <v>1612.775000000001</v>
      </c>
    </row>
    <row r="23" spans="1:16" ht="15">
      <c r="A23" s="20"/>
      <c r="B23" s="39">
        <f t="shared" si="11"/>
        <v>4001</v>
      </c>
      <c r="C23" s="39">
        <f t="shared" si="11"/>
        <v>5000</v>
      </c>
      <c r="D23" s="40" t="s">
        <v>19</v>
      </c>
      <c r="E23" s="41">
        <f t="shared" si="12"/>
        <v>145.98999999999998</v>
      </c>
      <c r="F23" s="42">
        <f t="shared" si="3"/>
        <v>94.89349999999996</v>
      </c>
      <c r="G23" s="43">
        <f t="shared" si="0"/>
        <v>240.88349999999994</v>
      </c>
      <c r="H23" s="44">
        <f t="shared" si="6"/>
        <v>247.38349999999994</v>
      </c>
      <c r="I23" s="45"/>
      <c r="J23" s="39">
        <f t="shared" si="7"/>
        <v>64001</v>
      </c>
      <c r="K23" s="39">
        <f t="shared" si="8"/>
        <v>65000</v>
      </c>
      <c r="L23" s="40" t="s">
        <v>19</v>
      </c>
      <c r="M23" s="41">
        <f t="shared" si="10"/>
        <v>982.6900000000007</v>
      </c>
      <c r="N23" s="42">
        <f t="shared" si="1"/>
        <v>638.7485000000004</v>
      </c>
      <c r="O23" s="43">
        <f t="shared" si="2"/>
        <v>1621.438500000001</v>
      </c>
      <c r="P23" s="44">
        <f t="shared" si="4"/>
        <v>1627.938500000001</v>
      </c>
    </row>
    <row r="24" spans="1:16" ht="15">
      <c r="A24" s="20"/>
      <c r="B24" s="39">
        <f t="shared" si="11"/>
        <v>5001</v>
      </c>
      <c r="C24" s="39">
        <f t="shared" si="11"/>
        <v>6000</v>
      </c>
      <c r="D24" s="40" t="s">
        <v>19</v>
      </c>
      <c r="E24" s="41">
        <f t="shared" si="12"/>
        <v>164.36999999999998</v>
      </c>
      <c r="F24" s="42">
        <f t="shared" si="3"/>
        <v>106.84049999999999</v>
      </c>
      <c r="G24" s="43">
        <f t="shared" si="0"/>
        <v>271.21049999999997</v>
      </c>
      <c r="H24" s="44">
        <f t="shared" si="6"/>
        <v>277.71049999999997</v>
      </c>
      <c r="I24" s="45"/>
      <c r="J24" s="39">
        <f t="shared" si="7"/>
        <v>65001</v>
      </c>
      <c r="K24" s="39">
        <f t="shared" si="8"/>
        <v>66000</v>
      </c>
      <c r="L24" s="40" t="s">
        <v>19</v>
      </c>
      <c r="M24" s="41">
        <f t="shared" si="10"/>
        <v>991.8800000000008</v>
      </c>
      <c r="N24" s="42">
        <f t="shared" si="1"/>
        <v>644.7220000000004</v>
      </c>
      <c r="O24" s="43">
        <f t="shared" si="2"/>
        <v>1636.6020000000012</v>
      </c>
      <c r="P24" s="44">
        <f t="shared" si="4"/>
        <v>1643.1020000000012</v>
      </c>
    </row>
    <row r="25" spans="1:16" ht="15">
      <c r="A25" s="20"/>
      <c r="B25" s="39">
        <f t="shared" si="11"/>
        <v>6001</v>
      </c>
      <c r="C25" s="39">
        <f t="shared" si="11"/>
        <v>7000</v>
      </c>
      <c r="D25" s="40" t="s">
        <v>19</v>
      </c>
      <c r="E25" s="41">
        <f t="shared" si="12"/>
        <v>182.74999999999997</v>
      </c>
      <c r="F25" s="42">
        <f t="shared" si="3"/>
        <v>118.78749999999994</v>
      </c>
      <c r="G25" s="43">
        <f t="shared" si="0"/>
        <v>301.5374999999999</v>
      </c>
      <c r="H25" s="44">
        <f t="shared" si="6"/>
        <v>308.0374999999999</v>
      </c>
      <c r="I25" s="45"/>
      <c r="J25" s="39">
        <f t="shared" si="7"/>
        <v>66001</v>
      </c>
      <c r="K25" s="39">
        <f t="shared" si="8"/>
        <v>67000</v>
      </c>
      <c r="L25" s="40" t="s">
        <v>19</v>
      </c>
      <c r="M25" s="41">
        <f t="shared" si="10"/>
        <v>1001.0700000000008</v>
      </c>
      <c r="N25" s="42">
        <f t="shared" si="1"/>
        <v>650.6955000000005</v>
      </c>
      <c r="O25" s="43">
        <f t="shared" si="2"/>
        <v>1651.7655000000013</v>
      </c>
      <c r="P25" s="44">
        <f t="shared" si="4"/>
        <v>1658.2655000000013</v>
      </c>
    </row>
    <row r="26" spans="1:16" ht="15">
      <c r="A26" s="20"/>
      <c r="B26" s="39">
        <f t="shared" si="11"/>
        <v>7001</v>
      </c>
      <c r="C26" s="39">
        <f t="shared" si="11"/>
        <v>8000</v>
      </c>
      <c r="D26" s="40" t="s">
        <v>19</v>
      </c>
      <c r="E26" s="41">
        <f t="shared" si="12"/>
        <v>201.12999999999997</v>
      </c>
      <c r="F26" s="42">
        <f t="shared" si="3"/>
        <v>130.73449999999994</v>
      </c>
      <c r="G26" s="43">
        <f t="shared" si="0"/>
        <v>331.8644999999999</v>
      </c>
      <c r="H26" s="44">
        <f t="shared" si="6"/>
        <v>338.3644999999999</v>
      </c>
      <c r="I26" s="45"/>
      <c r="J26" s="39">
        <f t="shared" si="7"/>
        <v>67001</v>
      </c>
      <c r="K26" s="39">
        <f t="shared" si="8"/>
        <v>68000</v>
      </c>
      <c r="L26" s="40" t="s">
        <v>19</v>
      </c>
      <c r="M26" s="41">
        <f t="shared" si="10"/>
        <v>1010.2600000000009</v>
      </c>
      <c r="N26" s="42">
        <f t="shared" si="1"/>
        <v>656.6690000000006</v>
      </c>
      <c r="O26" s="43">
        <f t="shared" si="2"/>
        <v>1666.9290000000015</v>
      </c>
      <c r="P26" s="44">
        <f t="shared" si="4"/>
        <v>1673.4290000000015</v>
      </c>
    </row>
    <row r="27" spans="1:16" ht="15">
      <c r="A27" s="20"/>
      <c r="B27" s="39">
        <f t="shared" si="11"/>
        <v>8001</v>
      </c>
      <c r="C27" s="39">
        <f t="shared" si="11"/>
        <v>9000</v>
      </c>
      <c r="D27" s="40" t="s">
        <v>19</v>
      </c>
      <c r="E27" s="41">
        <f t="shared" si="12"/>
        <v>219.50999999999996</v>
      </c>
      <c r="F27" s="42">
        <f t="shared" si="3"/>
        <v>142.68149999999994</v>
      </c>
      <c r="G27" s="43">
        <f t="shared" si="0"/>
        <v>362.1914999999999</v>
      </c>
      <c r="H27" s="44">
        <f t="shared" si="6"/>
        <v>368.6914999999999</v>
      </c>
      <c r="I27" s="45"/>
      <c r="J27" s="39">
        <f t="shared" si="7"/>
        <v>68001</v>
      </c>
      <c r="K27" s="39">
        <f t="shared" si="8"/>
        <v>69000</v>
      </c>
      <c r="L27" s="40" t="s">
        <v>19</v>
      </c>
      <c r="M27" s="41">
        <f t="shared" si="10"/>
        <v>1019.450000000001</v>
      </c>
      <c r="N27" s="42">
        <f t="shared" si="1"/>
        <v>662.6425000000006</v>
      </c>
      <c r="O27" s="43">
        <f t="shared" si="2"/>
        <v>1682.0925000000016</v>
      </c>
      <c r="P27" s="44">
        <f t="shared" si="4"/>
        <v>1688.5925000000016</v>
      </c>
    </row>
    <row r="28" spans="1:16" ht="15">
      <c r="A28" s="20"/>
      <c r="B28" s="39">
        <f t="shared" si="11"/>
        <v>9001</v>
      </c>
      <c r="C28" s="39">
        <f t="shared" si="11"/>
        <v>10000</v>
      </c>
      <c r="D28" s="40" t="s">
        <v>19</v>
      </c>
      <c r="E28" s="41">
        <f t="shared" si="12"/>
        <v>237.88999999999996</v>
      </c>
      <c r="F28" s="42">
        <f t="shared" si="3"/>
        <v>154.62849999999995</v>
      </c>
      <c r="G28" s="43">
        <f t="shared" si="0"/>
        <v>392.5184999999999</v>
      </c>
      <c r="H28" s="44">
        <f t="shared" si="6"/>
        <v>399.0184999999999</v>
      </c>
      <c r="I28" s="45"/>
      <c r="J28" s="39">
        <f t="shared" si="7"/>
        <v>69001</v>
      </c>
      <c r="K28" s="39">
        <f t="shared" si="8"/>
        <v>70000</v>
      </c>
      <c r="L28" s="40" t="s">
        <v>19</v>
      </c>
      <c r="M28" s="41">
        <f t="shared" si="10"/>
        <v>1028.640000000001</v>
      </c>
      <c r="N28" s="42">
        <f t="shared" si="1"/>
        <v>668.6160000000007</v>
      </c>
      <c r="O28" s="43">
        <f t="shared" si="2"/>
        <v>1697.2560000000017</v>
      </c>
      <c r="P28" s="44">
        <f t="shared" si="4"/>
        <v>1703.7560000000017</v>
      </c>
    </row>
    <row r="29" spans="1:16" ht="15">
      <c r="A29" s="20"/>
      <c r="B29" s="39">
        <f t="shared" si="11"/>
        <v>10001</v>
      </c>
      <c r="C29" s="39">
        <f t="shared" si="11"/>
        <v>11000</v>
      </c>
      <c r="D29" s="40" t="s">
        <v>19</v>
      </c>
      <c r="E29" s="41">
        <f t="shared" si="12"/>
        <v>256.27</v>
      </c>
      <c r="F29" s="42">
        <f t="shared" si="3"/>
        <v>166.57549999999998</v>
      </c>
      <c r="G29" s="43">
        <f t="shared" si="0"/>
        <v>422.84549999999996</v>
      </c>
      <c r="H29" s="44">
        <f t="shared" si="6"/>
        <v>429.34549999999996</v>
      </c>
      <c r="I29" s="45"/>
      <c r="J29" s="39">
        <f t="shared" si="7"/>
        <v>70001</v>
      </c>
      <c r="K29" s="39">
        <f t="shared" si="8"/>
        <v>71000</v>
      </c>
      <c r="L29" s="40" t="s">
        <v>19</v>
      </c>
      <c r="M29" s="41">
        <f t="shared" si="10"/>
        <v>1037.830000000001</v>
      </c>
      <c r="N29" s="42">
        <f t="shared" si="1"/>
        <v>674.5895000000005</v>
      </c>
      <c r="O29" s="43">
        <f t="shared" si="2"/>
        <v>1712.4195000000016</v>
      </c>
      <c r="P29" s="44">
        <f t="shared" si="4"/>
        <v>1718.9195000000016</v>
      </c>
    </row>
    <row r="30" spans="1:16" ht="15">
      <c r="A30" s="20"/>
      <c r="B30" s="39">
        <f t="shared" si="11"/>
        <v>11001</v>
      </c>
      <c r="C30" s="39">
        <f t="shared" si="11"/>
        <v>12000</v>
      </c>
      <c r="D30" s="40" t="s">
        <v>19</v>
      </c>
      <c r="E30" s="41">
        <f t="shared" si="12"/>
        <v>274.65</v>
      </c>
      <c r="F30" s="42">
        <f t="shared" si="3"/>
        <v>178.52249999999998</v>
      </c>
      <c r="G30" s="43">
        <f t="shared" si="0"/>
        <v>453.17249999999996</v>
      </c>
      <c r="H30" s="44">
        <f t="shared" si="6"/>
        <v>459.67249999999996</v>
      </c>
      <c r="I30" s="45"/>
      <c r="J30" s="39">
        <f t="shared" si="7"/>
        <v>71001</v>
      </c>
      <c r="K30" s="39">
        <f t="shared" si="8"/>
        <v>72000</v>
      </c>
      <c r="L30" s="40" t="s">
        <v>19</v>
      </c>
      <c r="M30" s="41">
        <f t="shared" si="10"/>
        <v>1047.0200000000011</v>
      </c>
      <c r="N30" s="42">
        <f t="shared" si="1"/>
        <v>680.5630000000006</v>
      </c>
      <c r="O30" s="43">
        <f t="shared" si="2"/>
        <v>1727.5830000000017</v>
      </c>
      <c r="P30" s="44">
        <f t="shared" si="4"/>
        <v>1734.0830000000017</v>
      </c>
    </row>
    <row r="31" spans="1:16" ht="15">
      <c r="A31" s="20"/>
      <c r="B31" s="39">
        <f t="shared" si="11"/>
        <v>12001</v>
      </c>
      <c r="C31" s="39">
        <f t="shared" si="11"/>
        <v>13000</v>
      </c>
      <c r="D31" s="40" t="s">
        <v>19</v>
      </c>
      <c r="E31" s="41">
        <f t="shared" si="12"/>
        <v>293.03</v>
      </c>
      <c r="F31" s="42">
        <f t="shared" si="3"/>
        <v>190.46949999999998</v>
      </c>
      <c r="G31" s="43">
        <f t="shared" si="0"/>
        <v>483.49949999999995</v>
      </c>
      <c r="H31" s="44">
        <f t="shared" si="6"/>
        <v>489.99949999999995</v>
      </c>
      <c r="I31" s="45"/>
      <c r="J31" s="39">
        <f t="shared" si="7"/>
        <v>72001</v>
      </c>
      <c r="K31" s="39">
        <f t="shared" si="8"/>
        <v>73000</v>
      </c>
      <c r="L31" s="40" t="s">
        <v>19</v>
      </c>
      <c r="M31" s="41">
        <f t="shared" si="10"/>
        <v>1056.2100000000012</v>
      </c>
      <c r="N31" s="42">
        <f t="shared" si="1"/>
        <v>686.5365000000006</v>
      </c>
      <c r="O31" s="43">
        <f t="shared" si="2"/>
        <v>1742.7465000000018</v>
      </c>
      <c r="P31" s="44">
        <f t="shared" si="4"/>
        <v>1749.2465000000018</v>
      </c>
    </row>
    <row r="32" spans="1:16" ht="15">
      <c r="A32" s="20"/>
      <c r="B32" s="39">
        <f t="shared" si="11"/>
        <v>13001</v>
      </c>
      <c r="C32" s="39">
        <f t="shared" si="11"/>
        <v>14000</v>
      </c>
      <c r="D32" s="40" t="s">
        <v>19</v>
      </c>
      <c r="E32" s="41">
        <f t="shared" si="12"/>
        <v>311.40999999999997</v>
      </c>
      <c r="F32" s="42">
        <f t="shared" si="3"/>
        <v>202.41649999999993</v>
      </c>
      <c r="G32" s="43">
        <f t="shared" si="0"/>
        <v>513.8264999999999</v>
      </c>
      <c r="H32" s="44">
        <f t="shared" si="6"/>
        <v>520.3264999999999</v>
      </c>
      <c r="I32" s="45"/>
      <c r="J32" s="39">
        <f t="shared" si="7"/>
        <v>73001</v>
      </c>
      <c r="K32" s="39">
        <f t="shared" si="8"/>
        <v>74000</v>
      </c>
      <c r="L32" s="40" t="s">
        <v>19</v>
      </c>
      <c r="M32" s="41">
        <f t="shared" si="10"/>
        <v>1065.4000000000012</v>
      </c>
      <c r="N32" s="42">
        <f t="shared" si="1"/>
        <v>692.5100000000007</v>
      </c>
      <c r="O32" s="43">
        <f t="shared" si="2"/>
        <v>1757.910000000002</v>
      </c>
      <c r="P32" s="44">
        <f t="shared" si="4"/>
        <v>1764.410000000002</v>
      </c>
    </row>
    <row r="33" spans="1:16" ht="15">
      <c r="A33" s="20"/>
      <c r="B33" s="39">
        <f t="shared" si="11"/>
        <v>14001</v>
      </c>
      <c r="C33" s="39">
        <f t="shared" si="11"/>
        <v>15000</v>
      </c>
      <c r="D33" s="40" t="s">
        <v>19</v>
      </c>
      <c r="E33" s="41">
        <f t="shared" si="12"/>
        <v>329.78999999999996</v>
      </c>
      <c r="F33" s="42">
        <f t="shared" si="3"/>
        <v>214.36349999999993</v>
      </c>
      <c r="G33" s="43">
        <f t="shared" si="0"/>
        <v>544.1534999999999</v>
      </c>
      <c r="H33" s="44">
        <f t="shared" si="6"/>
        <v>550.6534999999999</v>
      </c>
      <c r="I33" s="45"/>
      <c r="J33" s="39">
        <f t="shared" si="7"/>
        <v>74001</v>
      </c>
      <c r="K33" s="39">
        <f t="shared" si="8"/>
        <v>75000</v>
      </c>
      <c r="L33" s="40" t="s">
        <v>19</v>
      </c>
      <c r="M33" s="41">
        <f t="shared" si="10"/>
        <v>1074.5900000000013</v>
      </c>
      <c r="N33" s="42">
        <f t="shared" si="1"/>
        <v>698.4835000000007</v>
      </c>
      <c r="O33" s="43">
        <f t="shared" si="2"/>
        <v>1773.073500000002</v>
      </c>
      <c r="P33" s="44">
        <f t="shared" si="4"/>
        <v>1779.573500000002</v>
      </c>
    </row>
    <row r="34" spans="1:16" ht="15">
      <c r="A34" s="20"/>
      <c r="B34" s="39">
        <f t="shared" si="11"/>
        <v>15001</v>
      </c>
      <c r="C34" s="39">
        <f t="shared" si="11"/>
        <v>16000</v>
      </c>
      <c r="D34" s="40" t="s">
        <v>19</v>
      </c>
      <c r="E34" s="41">
        <f t="shared" si="12"/>
        <v>348.16999999999996</v>
      </c>
      <c r="F34" s="42">
        <f t="shared" si="3"/>
        <v>226.31049999999993</v>
      </c>
      <c r="G34" s="43">
        <f t="shared" si="0"/>
        <v>574.4804999999999</v>
      </c>
      <c r="H34" s="44">
        <f t="shared" si="6"/>
        <v>580.9804999999999</v>
      </c>
      <c r="I34" s="45"/>
      <c r="J34" s="39">
        <f t="shared" si="7"/>
        <v>75001</v>
      </c>
      <c r="K34" s="39">
        <f t="shared" si="8"/>
        <v>76000</v>
      </c>
      <c r="L34" s="40" t="s">
        <v>19</v>
      </c>
      <c r="M34" s="41">
        <f t="shared" si="10"/>
        <v>1083.7800000000013</v>
      </c>
      <c r="N34" s="42">
        <f t="shared" si="1"/>
        <v>704.4570000000008</v>
      </c>
      <c r="O34" s="43">
        <f t="shared" si="2"/>
        <v>1788.2370000000021</v>
      </c>
      <c r="P34" s="44">
        <f t="shared" si="4"/>
        <v>1794.7370000000021</v>
      </c>
    </row>
    <row r="35" spans="1:16" ht="15">
      <c r="A35" s="20"/>
      <c r="B35" s="39">
        <f t="shared" si="11"/>
        <v>16001</v>
      </c>
      <c r="C35" s="39">
        <f t="shared" si="11"/>
        <v>17000</v>
      </c>
      <c r="D35" s="40" t="s">
        <v>19</v>
      </c>
      <c r="E35" s="41">
        <f t="shared" si="12"/>
        <v>366.54999999999995</v>
      </c>
      <c r="F35" s="42">
        <f t="shared" si="3"/>
        <v>238.25749999999994</v>
      </c>
      <c r="G35" s="43">
        <f t="shared" si="0"/>
        <v>604.8074999999999</v>
      </c>
      <c r="H35" s="44">
        <f t="shared" si="6"/>
        <v>611.3074999999999</v>
      </c>
      <c r="I35" s="45"/>
      <c r="J35" s="39">
        <f t="shared" si="7"/>
        <v>76001</v>
      </c>
      <c r="K35" s="39">
        <f t="shared" si="8"/>
        <v>77000</v>
      </c>
      <c r="L35" s="40" t="s">
        <v>19</v>
      </c>
      <c r="M35" s="41">
        <f t="shared" si="10"/>
        <v>1092.9700000000014</v>
      </c>
      <c r="N35" s="42">
        <f t="shared" si="1"/>
        <v>710.4305000000008</v>
      </c>
      <c r="O35" s="43">
        <f t="shared" si="2"/>
        <v>1803.4005000000022</v>
      </c>
      <c r="P35" s="44">
        <f t="shared" si="4"/>
        <v>1809.9005000000022</v>
      </c>
    </row>
    <row r="36" spans="1:16" ht="15">
      <c r="A36" s="20"/>
      <c r="B36" s="39">
        <f t="shared" si="11"/>
        <v>17001</v>
      </c>
      <c r="C36" s="39">
        <f t="shared" si="11"/>
        <v>18000</v>
      </c>
      <c r="D36" s="40" t="s">
        <v>19</v>
      </c>
      <c r="E36" s="41">
        <f t="shared" si="12"/>
        <v>384.92999999999995</v>
      </c>
      <c r="F36" s="42">
        <f t="shared" si="3"/>
        <v>250.20449999999994</v>
      </c>
      <c r="G36" s="43">
        <f t="shared" si="0"/>
        <v>635.1344999999999</v>
      </c>
      <c r="H36" s="44">
        <f t="shared" si="6"/>
        <v>641.6344999999999</v>
      </c>
      <c r="I36" s="45"/>
      <c r="J36" s="39">
        <f t="shared" si="7"/>
        <v>77001</v>
      </c>
      <c r="K36" s="39">
        <f t="shared" si="8"/>
        <v>78000</v>
      </c>
      <c r="L36" s="40" t="s">
        <v>19</v>
      </c>
      <c r="M36" s="41">
        <f t="shared" si="10"/>
        <v>1102.1600000000014</v>
      </c>
      <c r="N36" s="42">
        <f t="shared" si="1"/>
        <v>716.4040000000009</v>
      </c>
      <c r="O36" s="43">
        <f t="shared" si="2"/>
        <v>1818.5640000000024</v>
      </c>
      <c r="P36" s="44">
        <f t="shared" si="4"/>
        <v>1825.0640000000024</v>
      </c>
    </row>
    <row r="37" spans="1:16" ht="15">
      <c r="A37" s="20"/>
      <c r="B37" s="39">
        <f t="shared" si="11"/>
        <v>18001</v>
      </c>
      <c r="C37" s="39">
        <f t="shared" si="11"/>
        <v>19000</v>
      </c>
      <c r="D37" s="40" t="s">
        <v>19</v>
      </c>
      <c r="E37" s="41">
        <f t="shared" si="12"/>
        <v>403.30999999999995</v>
      </c>
      <c r="F37" s="42">
        <f t="shared" si="3"/>
        <v>262.15149999999994</v>
      </c>
      <c r="G37" s="43">
        <f t="shared" si="0"/>
        <v>665.4614999999999</v>
      </c>
      <c r="H37" s="44">
        <f t="shared" si="6"/>
        <v>671.9614999999999</v>
      </c>
      <c r="I37" s="45"/>
      <c r="J37" s="39">
        <f t="shared" si="7"/>
        <v>78001</v>
      </c>
      <c r="K37" s="39">
        <f t="shared" si="8"/>
        <v>79000</v>
      </c>
      <c r="L37" s="40" t="s">
        <v>19</v>
      </c>
      <c r="M37" s="41">
        <f t="shared" si="10"/>
        <v>1111.3500000000015</v>
      </c>
      <c r="N37" s="42">
        <f t="shared" si="1"/>
        <v>722.377500000001</v>
      </c>
      <c r="O37" s="43">
        <f t="shared" si="2"/>
        <v>1833.7275000000025</v>
      </c>
      <c r="P37" s="44">
        <f t="shared" si="4"/>
        <v>1840.2275000000025</v>
      </c>
    </row>
    <row r="38" spans="1:16" ht="15">
      <c r="A38" s="20"/>
      <c r="B38" s="39">
        <f aca="true" t="shared" si="13" ref="B38:C53">B37+1000</f>
        <v>19001</v>
      </c>
      <c r="C38" s="39">
        <f t="shared" si="13"/>
        <v>20000</v>
      </c>
      <c r="D38" s="40" t="s">
        <v>19</v>
      </c>
      <c r="E38" s="41">
        <f t="shared" si="12"/>
        <v>421.68999999999994</v>
      </c>
      <c r="F38" s="42">
        <f t="shared" si="3"/>
        <v>274.09849999999994</v>
      </c>
      <c r="G38" s="43">
        <f t="shared" si="0"/>
        <v>695.7884999999999</v>
      </c>
      <c r="H38" s="44">
        <f t="shared" si="6"/>
        <v>702.2884999999999</v>
      </c>
      <c r="I38" s="45"/>
      <c r="J38" s="39">
        <f t="shared" si="7"/>
        <v>79001</v>
      </c>
      <c r="K38" s="39">
        <f t="shared" si="8"/>
        <v>80000</v>
      </c>
      <c r="L38" s="40" t="s">
        <v>19</v>
      </c>
      <c r="M38" s="41">
        <f t="shared" si="10"/>
        <v>1120.5400000000016</v>
      </c>
      <c r="N38" s="42">
        <f t="shared" si="1"/>
        <v>728.351000000001</v>
      </c>
      <c r="O38" s="43">
        <f t="shared" si="2"/>
        <v>1848.8910000000026</v>
      </c>
      <c r="P38" s="44">
        <f t="shared" si="4"/>
        <v>1855.3910000000026</v>
      </c>
    </row>
    <row r="39" spans="1:16" ht="15">
      <c r="A39" s="20"/>
      <c r="B39" s="39">
        <f t="shared" si="13"/>
        <v>20001</v>
      </c>
      <c r="C39" s="39">
        <f t="shared" si="13"/>
        <v>21000</v>
      </c>
      <c r="D39" s="40" t="s">
        <v>19</v>
      </c>
      <c r="E39" s="41">
        <f t="shared" si="12"/>
        <v>440.06999999999994</v>
      </c>
      <c r="F39" s="42">
        <f t="shared" si="3"/>
        <v>286.04549999999995</v>
      </c>
      <c r="G39" s="43">
        <f t="shared" si="0"/>
        <v>726.1154999999999</v>
      </c>
      <c r="H39" s="44">
        <f t="shared" si="6"/>
        <v>732.6154999999999</v>
      </c>
      <c r="I39" s="45"/>
      <c r="J39" s="39">
        <f t="shared" si="7"/>
        <v>80001</v>
      </c>
      <c r="K39" s="39">
        <f t="shared" si="8"/>
        <v>81000</v>
      </c>
      <c r="L39" s="40" t="s">
        <v>19</v>
      </c>
      <c r="M39" s="41">
        <f t="shared" si="10"/>
        <v>1129.7300000000016</v>
      </c>
      <c r="N39" s="42">
        <f t="shared" si="1"/>
        <v>734.3245000000009</v>
      </c>
      <c r="O39" s="43">
        <f t="shared" si="2"/>
        <v>1864.0545000000025</v>
      </c>
      <c r="P39" s="44">
        <f t="shared" si="4"/>
        <v>1870.5545000000025</v>
      </c>
    </row>
    <row r="40" spans="1:16" ht="15">
      <c r="A40" s="20"/>
      <c r="B40" s="39">
        <f t="shared" si="13"/>
        <v>21001</v>
      </c>
      <c r="C40" s="39">
        <f t="shared" si="13"/>
        <v>22000</v>
      </c>
      <c r="D40" s="40" t="s">
        <v>19</v>
      </c>
      <c r="E40" s="41">
        <f t="shared" si="12"/>
        <v>458.44999999999993</v>
      </c>
      <c r="F40" s="42">
        <f t="shared" si="3"/>
        <v>297.99249999999995</v>
      </c>
      <c r="G40" s="43">
        <f t="shared" si="0"/>
        <v>756.4424999999999</v>
      </c>
      <c r="H40" s="44">
        <f t="shared" si="6"/>
        <v>762.9424999999999</v>
      </c>
      <c r="I40" s="45"/>
      <c r="J40" s="39">
        <f t="shared" si="7"/>
        <v>81001</v>
      </c>
      <c r="K40" s="39">
        <f t="shared" si="8"/>
        <v>82000</v>
      </c>
      <c r="L40" s="40" t="s">
        <v>19</v>
      </c>
      <c r="M40" s="41">
        <f t="shared" si="10"/>
        <v>1138.9200000000017</v>
      </c>
      <c r="N40" s="42">
        <f t="shared" si="1"/>
        <v>740.2980000000009</v>
      </c>
      <c r="O40" s="43">
        <f t="shared" si="2"/>
        <v>1879.2180000000026</v>
      </c>
      <c r="P40" s="44">
        <f t="shared" si="4"/>
        <v>1885.7180000000026</v>
      </c>
    </row>
    <row r="41" spans="1:16" ht="15">
      <c r="A41" s="20"/>
      <c r="B41" s="39">
        <f t="shared" si="13"/>
        <v>22001</v>
      </c>
      <c r="C41" s="39">
        <f t="shared" si="13"/>
        <v>23000</v>
      </c>
      <c r="D41" s="40" t="s">
        <v>19</v>
      </c>
      <c r="E41" s="41">
        <f t="shared" si="12"/>
        <v>476.8299999999999</v>
      </c>
      <c r="F41" s="42">
        <f t="shared" si="3"/>
        <v>309.93949999999995</v>
      </c>
      <c r="G41" s="43">
        <f t="shared" si="0"/>
        <v>786.7694999999999</v>
      </c>
      <c r="H41" s="44">
        <f t="shared" si="6"/>
        <v>793.2694999999999</v>
      </c>
      <c r="I41" s="45"/>
      <c r="J41" s="39">
        <f t="shared" si="7"/>
        <v>82001</v>
      </c>
      <c r="K41" s="39">
        <f t="shared" si="8"/>
        <v>83000</v>
      </c>
      <c r="L41" s="40" t="s">
        <v>19</v>
      </c>
      <c r="M41" s="41">
        <f t="shared" si="10"/>
        <v>1148.1100000000017</v>
      </c>
      <c r="N41" s="42">
        <f t="shared" si="1"/>
        <v>746.271500000001</v>
      </c>
      <c r="O41" s="43">
        <f t="shared" si="2"/>
        <v>1894.3815000000027</v>
      </c>
      <c r="P41" s="44">
        <f t="shared" si="4"/>
        <v>1900.8815000000027</v>
      </c>
    </row>
    <row r="42" spans="1:16" ht="15">
      <c r="A42" s="20"/>
      <c r="B42" s="39">
        <f t="shared" si="13"/>
        <v>23001</v>
      </c>
      <c r="C42" s="39">
        <f t="shared" si="13"/>
        <v>24000</v>
      </c>
      <c r="D42" s="40" t="s">
        <v>19</v>
      </c>
      <c r="E42" s="41">
        <f t="shared" si="12"/>
        <v>495.2099999999999</v>
      </c>
      <c r="F42" s="42">
        <f t="shared" si="3"/>
        <v>321.88649999999996</v>
      </c>
      <c r="G42" s="43">
        <f t="shared" si="0"/>
        <v>817.0964999999999</v>
      </c>
      <c r="H42" s="44">
        <f t="shared" si="6"/>
        <v>823.5964999999999</v>
      </c>
      <c r="I42" s="45"/>
      <c r="J42" s="39">
        <f t="shared" si="7"/>
        <v>83001</v>
      </c>
      <c r="K42" s="39">
        <f t="shared" si="8"/>
        <v>84000</v>
      </c>
      <c r="L42" s="40" t="s">
        <v>19</v>
      </c>
      <c r="M42" s="41">
        <f t="shared" si="10"/>
        <v>1157.3000000000018</v>
      </c>
      <c r="N42" s="42">
        <f t="shared" si="1"/>
        <v>752.245000000001</v>
      </c>
      <c r="O42" s="43">
        <f t="shared" si="2"/>
        <v>1909.5450000000028</v>
      </c>
      <c r="P42" s="44">
        <f t="shared" si="4"/>
        <v>1916.0450000000028</v>
      </c>
    </row>
    <row r="43" spans="1:16" ht="15">
      <c r="A43" s="20"/>
      <c r="B43" s="39">
        <f t="shared" si="13"/>
        <v>24001</v>
      </c>
      <c r="C43" s="39">
        <f t="shared" si="13"/>
        <v>25000</v>
      </c>
      <c r="D43" s="40" t="s">
        <v>19</v>
      </c>
      <c r="E43" s="41">
        <f t="shared" si="12"/>
        <v>513.5899999999999</v>
      </c>
      <c r="F43" s="42">
        <f t="shared" si="3"/>
        <v>333.83349999999984</v>
      </c>
      <c r="G43" s="43">
        <f t="shared" si="0"/>
        <v>847.4234999999998</v>
      </c>
      <c r="H43" s="44">
        <f t="shared" si="6"/>
        <v>853.9234999999998</v>
      </c>
      <c r="I43" s="45"/>
      <c r="J43" s="39">
        <f t="shared" si="7"/>
        <v>84001</v>
      </c>
      <c r="K43" s="39">
        <f t="shared" si="8"/>
        <v>85000</v>
      </c>
      <c r="L43" s="40" t="s">
        <v>19</v>
      </c>
      <c r="M43" s="41">
        <f t="shared" si="10"/>
        <v>1166.4900000000018</v>
      </c>
      <c r="N43" s="42">
        <f t="shared" si="1"/>
        <v>758.2185000000011</v>
      </c>
      <c r="O43" s="43">
        <f t="shared" si="2"/>
        <v>1924.708500000003</v>
      </c>
      <c r="P43" s="44">
        <f t="shared" si="4"/>
        <v>1931.208500000003</v>
      </c>
    </row>
    <row r="44" spans="1:16" ht="15">
      <c r="A44" s="20"/>
      <c r="B44" s="39">
        <f t="shared" si="13"/>
        <v>25001</v>
      </c>
      <c r="C44" s="39">
        <f t="shared" si="13"/>
        <v>26000</v>
      </c>
      <c r="D44" s="40" t="s">
        <v>19</v>
      </c>
      <c r="E44" s="41">
        <f>SUM(E43+13.25)</f>
        <v>526.8399999999999</v>
      </c>
      <c r="F44" s="42">
        <f t="shared" si="3"/>
        <v>342.4459999999999</v>
      </c>
      <c r="G44" s="43">
        <f t="shared" si="0"/>
        <v>869.2859999999998</v>
      </c>
      <c r="H44" s="44">
        <f t="shared" si="6"/>
        <v>875.7859999999998</v>
      </c>
      <c r="I44" s="45"/>
      <c r="J44" s="39">
        <f t="shared" si="7"/>
        <v>85001</v>
      </c>
      <c r="K44" s="39">
        <f t="shared" si="8"/>
        <v>86000</v>
      </c>
      <c r="L44" s="40" t="s">
        <v>19</v>
      </c>
      <c r="M44" s="41">
        <f t="shared" si="10"/>
        <v>1175.6800000000019</v>
      </c>
      <c r="N44" s="42">
        <f t="shared" si="1"/>
        <v>764.1920000000011</v>
      </c>
      <c r="O44" s="43">
        <f t="shared" si="2"/>
        <v>1939.872000000003</v>
      </c>
      <c r="P44" s="44">
        <f t="shared" si="4"/>
        <v>1946.372000000003</v>
      </c>
    </row>
    <row r="45" spans="1:16" ht="15">
      <c r="A45" s="20"/>
      <c r="B45" s="39">
        <f t="shared" si="13"/>
        <v>26001</v>
      </c>
      <c r="C45" s="39">
        <f t="shared" si="13"/>
        <v>27000</v>
      </c>
      <c r="D45" s="40" t="s">
        <v>19</v>
      </c>
      <c r="E45" s="41">
        <f aca="true" t="shared" si="14" ref="E45:E64">SUM(E44+13.25)</f>
        <v>540.0899999999999</v>
      </c>
      <c r="F45" s="42">
        <f t="shared" si="3"/>
        <v>351.05849999999987</v>
      </c>
      <c r="G45" s="43">
        <f t="shared" si="0"/>
        <v>891.1484999999998</v>
      </c>
      <c r="H45" s="44">
        <f t="shared" si="6"/>
        <v>897.6484999999998</v>
      </c>
      <c r="I45" s="45"/>
      <c r="J45" s="39">
        <f t="shared" si="7"/>
        <v>86001</v>
      </c>
      <c r="K45" s="39">
        <f t="shared" si="8"/>
        <v>87000</v>
      </c>
      <c r="L45" s="40" t="s">
        <v>19</v>
      </c>
      <c r="M45" s="41">
        <f t="shared" si="10"/>
        <v>1184.870000000002</v>
      </c>
      <c r="N45" s="42">
        <f t="shared" si="1"/>
        <v>770.1655000000012</v>
      </c>
      <c r="O45" s="43">
        <f t="shared" si="2"/>
        <v>1955.0355000000031</v>
      </c>
      <c r="P45" s="44">
        <f t="shared" si="4"/>
        <v>1961.5355000000031</v>
      </c>
    </row>
    <row r="46" spans="1:16" ht="15">
      <c r="A46" s="20"/>
      <c r="B46" s="39">
        <f t="shared" si="13"/>
        <v>27001</v>
      </c>
      <c r="C46" s="39">
        <f t="shared" si="13"/>
        <v>28000</v>
      </c>
      <c r="D46" s="40" t="s">
        <v>19</v>
      </c>
      <c r="E46" s="41">
        <f t="shared" si="14"/>
        <v>553.3399999999999</v>
      </c>
      <c r="F46" s="42">
        <f t="shared" si="3"/>
        <v>359.67099999999994</v>
      </c>
      <c r="G46" s="43">
        <f t="shared" si="0"/>
        <v>913.0109999999999</v>
      </c>
      <c r="H46" s="44">
        <f t="shared" si="6"/>
        <v>919.5109999999999</v>
      </c>
      <c r="I46" s="45"/>
      <c r="J46" s="39">
        <f t="shared" si="7"/>
        <v>87001</v>
      </c>
      <c r="K46" s="39">
        <f t="shared" si="8"/>
        <v>88000</v>
      </c>
      <c r="L46" s="40" t="s">
        <v>19</v>
      </c>
      <c r="M46" s="41">
        <f t="shared" si="10"/>
        <v>1194.060000000002</v>
      </c>
      <c r="N46" s="42">
        <f t="shared" si="1"/>
        <v>776.1390000000013</v>
      </c>
      <c r="O46" s="43">
        <f t="shared" si="2"/>
        <v>1970.1990000000033</v>
      </c>
      <c r="P46" s="44">
        <f t="shared" si="4"/>
        <v>1976.6990000000033</v>
      </c>
    </row>
    <row r="47" spans="1:16" ht="15">
      <c r="A47" s="20"/>
      <c r="B47" s="39">
        <f t="shared" si="13"/>
        <v>28001</v>
      </c>
      <c r="C47" s="39">
        <f t="shared" si="13"/>
        <v>29000</v>
      </c>
      <c r="D47" s="40" t="s">
        <v>19</v>
      </c>
      <c r="E47" s="41">
        <f t="shared" si="14"/>
        <v>566.5899999999999</v>
      </c>
      <c r="F47" s="42">
        <f t="shared" si="3"/>
        <v>368.2834999999999</v>
      </c>
      <c r="G47" s="43">
        <f t="shared" si="0"/>
        <v>934.8734999999998</v>
      </c>
      <c r="H47" s="44">
        <f t="shared" si="6"/>
        <v>941.3734999999998</v>
      </c>
      <c r="I47" s="45"/>
      <c r="J47" s="39">
        <f t="shared" si="7"/>
        <v>88001</v>
      </c>
      <c r="K47" s="39">
        <f t="shared" si="8"/>
        <v>89000</v>
      </c>
      <c r="L47" s="40" t="s">
        <v>19</v>
      </c>
      <c r="M47" s="41">
        <f t="shared" si="10"/>
        <v>1203.250000000002</v>
      </c>
      <c r="N47" s="42">
        <f t="shared" si="1"/>
        <v>782.1125000000013</v>
      </c>
      <c r="O47" s="43">
        <f t="shared" si="2"/>
        <v>1985.3625000000034</v>
      </c>
      <c r="P47" s="44">
        <f t="shared" si="4"/>
        <v>1991.8625000000034</v>
      </c>
    </row>
    <row r="48" spans="1:16" ht="15">
      <c r="A48" s="20"/>
      <c r="B48" s="39">
        <f t="shared" si="13"/>
        <v>29001</v>
      </c>
      <c r="C48" s="39">
        <f t="shared" si="13"/>
        <v>30000</v>
      </c>
      <c r="D48" s="40" t="s">
        <v>19</v>
      </c>
      <c r="E48" s="41">
        <f t="shared" si="14"/>
        <v>579.8399999999999</v>
      </c>
      <c r="F48" s="42">
        <f t="shared" si="3"/>
        <v>376.89599999999984</v>
      </c>
      <c r="G48" s="43">
        <f t="shared" si="0"/>
        <v>956.7359999999998</v>
      </c>
      <c r="H48" s="44">
        <f t="shared" si="6"/>
        <v>963.2359999999998</v>
      </c>
      <c r="I48" s="45"/>
      <c r="J48" s="39">
        <f t="shared" si="7"/>
        <v>89001</v>
      </c>
      <c r="K48" s="39">
        <f t="shared" si="8"/>
        <v>90000</v>
      </c>
      <c r="L48" s="40" t="s">
        <v>19</v>
      </c>
      <c r="M48" s="41">
        <f t="shared" si="10"/>
        <v>1212.440000000002</v>
      </c>
      <c r="N48" s="42">
        <f t="shared" si="1"/>
        <v>788.0860000000011</v>
      </c>
      <c r="O48" s="43">
        <f t="shared" si="2"/>
        <v>2000.5260000000033</v>
      </c>
      <c r="P48" s="44">
        <f t="shared" si="4"/>
        <v>2007.0260000000033</v>
      </c>
    </row>
    <row r="49" spans="1:16" ht="15">
      <c r="A49" s="20"/>
      <c r="B49" s="39">
        <f t="shared" si="13"/>
        <v>30001</v>
      </c>
      <c r="C49" s="39">
        <f t="shared" si="13"/>
        <v>31000</v>
      </c>
      <c r="D49" s="40" t="s">
        <v>19</v>
      </c>
      <c r="E49" s="41">
        <f t="shared" si="14"/>
        <v>593.0899999999999</v>
      </c>
      <c r="F49" s="42">
        <f t="shared" si="3"/>
        <v>385.5084999999999</v>
      </c>
      <c r="G49" s="43">
        <f t="shared" si="0"/>
        <v>978.5984999999998</v>
      </c>
      <c r="H49" s="44">
        <f t="shared" si="6"/>
        <v>985.0984999999998</v>
      </c>
      <c r="I49" s="45"/>
      <c r="J49" s="39">
        <f t="shared" si="7"/>
        <v>90001</v>
      </c>
      <c r="K49" s="39">
        <f t="shared" si="8"/>
        <v>91000</v>
      </c>
      <c r="L49" s="40" t="s">
        <v>19</v>
      </c>
      <c r="M49" s="41">
        <f t="shared" si="10"/>
        <v>1221.6300000000022</v>
      </c>
      <c r="N49" s="42">
        <f t="shared" si="1"/>
        <v>794.0595000000012</v>
      </c>
      <c r="O49" s="43">
        <f t="shared" si="2"/>
        <v>2015.6895000000034</v>
      </c>
      <c r="P49" s="44">
        <f t="shared" si="4"/>
        <v>2022.1895000000034</v>
      </c>
    </row>
    <row r="50" spans="1:16" ht="15">
      <c r="A50" s="20"/>
      <c r="B50" s="39">
        <f t="shared" si="13"/>
        <v>31001</v>
      </c>
      <c r="C50" s="39">
        <f t="shared" si="13"/>
        <v>32000</v>
      </c>
      <c r="D50" s="40" t="s">
        <v>19</v>
      </c>
      <c r="E50" s="41">
        <f t="shared" si="14"/>
        <v>606.3399999999999</v>
      </c>
      <c r="F50" s="42">
        <f t="shared" si="3"/>
        <v>394.12099999999987</v>
      </c>
      <c r="G50" s="43">
        <f t="shared" si="0"/>
        <v>1000.4609999999998</v>
      </c>
      <c r="H50" s="44">
        <f t="shared" si="6"/>
        <v>1006.9609999999998</v>
      </c>
      <c r="I50" s="45"/>
      <c r="J50" s="39">
        <f t="shared" si="7"/>
        <v>91001</v>
      </c>
      <c r="K50" s="39">
        <f t="shared" si="8"/>
        <v>92000</v>
      </c>
      <c r="L50" s="40" t="s">
        <v>19</v>
      </c>
      <c r="M50" s="41">
        <f t="shared" si="10"/>
        <v>1230.8200000000022</v>
      </c>
      <c r="N50" s="42">
        <f t="shared" si="1"/>
        <v>800.0330000000013</v>
      </c>
      <c r="O50" s="43">
        <f t="shared" si="2"/>
        <v>2030.8530000000035</v>
      </c>
      <c r="P50" s="44">
        <f t="shared" si="4"/>
        <v>2037.3530000000035</v>
      </c>
    </row>
    <row r="51" spans="1:16" ht="15">
      <c r="A51" s="20"/>
      <c r="B51" s="39">
        <f t="shared" si="13"/>
        <v>32001</v>
      </c>
      <c r="C51" s="39">
        <f t="shared" si="13"/>
        <v>33000</v>
      </c>
      <c r="D51" s="40" t="s">
        <v>19</v>
      </c>
      <c r="E51" s="41">
        <f t="shared" si="14"/>
        <v>619.5899999999999</v>
      </c>
      <c r="F51" s="42">
        <f t="shared" si="3"/>
        <v>402.73349999999994</v>
      </c>
      <c r="G51" s="43">
        <f t="shared" si="0"/>
        <v>1022.3234999999999</v>
      </c>
      <c r="H51" s="44">
        <f t="shared" si="6"/>
        <v>1028.8235</v>
      </c>
      <c r="I51" s="45"/>
      <c r="J51" s="39">
        <f t="shared" si="7"/>
        <v>92001</v>
      </c>
      <c r="K51" s="39">
        <f t="shared" si="8"/>
        <v>93000</v>
      </c>
      <c r="L51" s="40" t="s">
        <v>19</v>
      </c>
      <c r="M51" s="41">
        <f t="shared" si="10"/>
        <v>1240.0100000000023</v>
      </c>
      <c r="N51" s="42">
        <f t="shared" si="1"/>
        <v>806.0065000000013</v>
      </c>
      <c r="O51" s="43">
        <f t="shared" si="2"/>
        <v>2046.0165000000036</v>
      </c>
      <c r="P51" s="44">
        <f t="shared" si="4"/>
        <v>2052.5165000000034</v>
      </c>
    </row>
    <row r="52" spans="1:16" ht="15">
      <c r="A52" s="20"/>
      <c r="B52" s="39">
        <f t="shared" si="13"/>
        <v>33001</v>
      </c>
      <c r="C52" s="39">
        <f t="shared" si="13"/>
        <v>34000</v>
      </c>
      <c r="D52" s="40" t="s">
        <v>19</v>
      </c>
      <c r="E52" s="41">
        <f t="shared" si="14"/>
        <v>632.8399999999999</v>
      </c>
      <c r="F52" s="42">
        <f t="shared" si="3"/>
        <v>411.346</v>
      </c>
      <c r="G52" s="43">
        <f t="shared" si="0"/>
        <v>1044.186</v>
      </c>
      <c r="H52" s="44">
        <f t="shared" si="6"/>
        <v>1050.686</v>
      </c>
      <c r="I52" s="45"/>
      <c r="J52" s="39">
        <f t="shared" si="7"/>
        <v>93001</v>
      </c>
      <c r="K52" s="39">
        <f t="shared" si="8"/>
        <v>94000</v>
      </c>
      <c r="L52" s="40" t="s">
        <v>19</v>
      </c>
      <c r="M52" s="41">
        <f t="shared" si="10"/>
        <v>1249.2000000000023</v>
      </c>
      <c r="N52" s="42">
        <f t="shared" si="1"/>
        <v>811.9800000000016</v>
      </c>
      <c r="O52" s="43">
        <f t="shared" si="2"/>
        <v>2061.180000000004</v>
      </c>
      <c r="P52" s="44">
        <f t="shared" si="4"/>
        <v>2067.680000000004</v>
      </c>
    </row>
    <row r="53" spans="1:16" ht="15">
      <c r="A53" s="20"/>
      <c r="B53" s="39">
        <f t="shared" si="13"/>
        <v>34001</v>
      </c>
      <c r="C53" s="39">
        <f t="shared" si="13"/>
        <v>35000</v>
      </c>
      <c r="D53" s="40" t="s">
        <v>19</v>
      </c>
      <c r="E53" s="41">
        <f t="shared" si="14"/>
        <v>646.0899999999999</v>
      </c>
      <c r="F53" s="42">
        <f t="shared" si="3"/>
        <v>419.95849999999996</v>
      </c>
      <c r="G53" s="43">
        <f t="shared" si="0"/>
        <v>1066.0484999999999</v>
      </c>
      <c r="H53" s="44">
        <f t="shared" si="6"/>
        <v>1072.5484999999999</v>
      </c>
      <c r="I53" s="45"/>
      <c r="J53" s="39">
        <f t="shared" si="7"/>
        <v>94001</v>
      </c>
      <c r="K53" s="39">
        <f t="shared" si="8"/>
        <v>95000</v>
      </c>
      <c r="L53" s="40" t="s">
        <v>19</v>
      </c>
      <c r="M53" s="41">
        <f t="shared" si="10"/>
        <v>1258.3900000000024</v>
      </c>
      <c r="N53" s="42">
        <f t="shared" si="1"/>
        <v>817.9535000000012</v>
      </c>
      <c r="O53" s="43">
        <f t="shared" si="2"/>
        <v>2076.3435000000036</v>
      </c>
      <c r="P53" s="44">
        <f t="shared" si="4"/>
        <v>2082.8435000000036</v>
      </c>
    </row>
    <row r="54" spans="1:16" ht="15">
      <c r="A54" s="20"/>
      <c r="B54" s="39">
        <f aca="true" t="shared" si="15" ref="B54:C64">B53+1000</f>
        <v>35001</v>
      </c>
      <c r="C54" s="39">
        <f t="shared" si="15"/>
        <v>36000</v>
      </c>
      <c r="D54" s="40" t="s">
        <v>19</v>
      </c>
      <c r="E54" s="41">
        <f t="shared" si="14"/>
        <v>659.3399999999999</v>
      </c>
      <c r="F54" s="42">
        <f t="shared" si="3"/>
        <v>428.5709999999999</v>
      </c>
      <c r="G54" s="43">
        <f t="shared" si="0"/>
        <v>1087.9109999999998</v>
      </c>
      <c r="H54" s="44">
        <f t="shared" si="6"/>
        <v>1094.4109999999998</v>
      </c>
      <c r="I54" s="45"/>
      <c r="J54" s="39">
        <f t="shared" si="7"/>
        <v>95001</v>
      </c>
      <c r="K54" s="39">
        <f t="shared" si="8"/>
        <v>96000</v>
      </c>
      <c r="L54" s="40" t="s">
        <v>19</v>
      </c>
      <c r="M54" s="41">
        <f t="shared" si="10"/>
        <v>1267.5800000000024</v>
      </c>
      <c r="N54" s="42">
        <f t="shared" si="1"/>
        <v>823.9270000000013</v>
      </c>
      <c r="O54" s="43">
        <f t="shared" si="2"/>
        <v>2091.5070000000037</v>
      </c>
      <c r="P54" s="44">
        <f t="shared" si="4"/>
        <v>2098.0070000000037</v>
      </c>
    </row>
    <row r="55" spans="1:16" ht="15">
      <c r="A55" s="20"/>
      <c r="B55" s="39">
        <f t="shared" si="15"/>
        <v>36001</v>
      </c>
      <c r="C55" s="39">
        <f t="shared" si="15"/>
        <v>37000</v>
      </c>
      <c r="D55" s="40" t="s">
        <v>19</v>
      </c>
      <c r="E55" s="41">
        <f t="shared" si="14"/>
        <v>672.5899999999999</v>
      </c>
      <c r="F55" s="42">
        <f t="shared" si="3"/>
        <v>437.18349999999987</v>
      </c>
      <c r="G55" s="43">
        <f t="shared" si="0"/>
        <v>1109.7734999999998</v>
      </c>
      <c r="H55" s="44">
        <f t="shared" si="6"/>
        <v>1116.2734999999998</v>
      </c>
      <c r="I55" s="45"/>
      <c r="J55" s="39">
        <f t="shared" si="7"/>
        <v>96001</v>
      </c>
      <c r="K55" s="39">
        <f t="shared" si="8"/>
        <v>97000</v>
      </c>
      <c r="L55" s="40" t="s">
        <v>19</v>
      </c>
      <c r="M55" s="41">
        <f t="shared" si="10"/>
        <v>1276.7700000000025</v>
      </c>
      <c r="N55" s="42">
        <f t="shared" si="1"/>
        <v>829.9005000000013</v>
      </c>
      <c r="O55" s="43">
        <f t="shared" si="2"/>
        <v>2106.670500000004</v>
      </c>
      <c r="P55" s="44">
        <f t="shared" si="4"/>
        <v>2113.170500000004</v>
      </c>
    </row>
    <row r="56" spans="1:16" ht="15">
      <c r="A56" s="20"/>
      <c r="B56" s="39">
        <f t="shared" si="15"/>
        <v>37001</v>
      </c>
      <c r="C56" s="39">
        <f t="shared" si="15"/>
        <v>38000</v>
      </c>
      <c r="D56" s="40" t="s">
        <v>19</v>
      </c>
      <c r="E56" s="41">
        <f t="shared" si="14"/>
        <v>685.8399999999999</v>
      </c>
      <c r="F56" s="42">
        <f t="shared" si="3"/>
        <v>445.7959999999998</v>
      </c>
      <c r="G56" s="43">
        <f t="shared" si="0"/>
        <v>1131.6359999999997</v>
      </c>
      <c r="H56" s="44">
        <f t="shared" si="6"/>
        <v>1138.1359999999997</v>
      </c>
      <c r="I56" s="45"/>
      <c r="J56" s="39">
        <f t="shared" si="7"/>
        <v>97001</v>
      </c>
      <c r="K56" s="39">
        <f t="shared" si="8"/>
        <v>98000</v>
      </c>
      <c r="L56" s="40" t="s">
        <v>19</v>
      </c>
      <c r="M56" s="41">
        <f t="shared" si="10"/>
        <v>1285.9600000000025</v>
      </c>
      <c r="N56" s="42">
        <f t="shared" si="1"/>
        <v>835.8740000000014</v>
      </c>
      <c r="O56" s="43">
        <f t="shared" si="2"/>
        <v>2121.834000000004</v>
      </c>
      <c r="P56" s="44">
        <f t="shared" si="4"/>
        <v>2128.334000000004</v>
      </c>
    </row>
    <row r="57" spans="1:16" ht="15">
      <c r="A57" s="20"/>
      <c r="B57" s="39">
        <f t="shared" si="15"/>
        <v>38001</v>
      </c>
      <c r="C57" s="39">
        <f t="shared" si="15"/>
        <v>39000</v>
      </c>
      <c r="D57" s="40" t="s">
        <v>19</v>
      </c>
      <c r="E57" s="41">
        <f t="shared" si="14"/>
        <v>699.0899999999999</v>
      </c>
      <c r="F57" s="42">
        <f t="shared" si="3"/>
        <v>454.4084999999998</v>
      </c>
      <c r="G57" s="43">
        <f t="shared" si="0"/>
        <v>1153.4984999999997</v>
      </c>
      <c r="H57" s="44">
        <f t="shared" si="6"/>
        <v>1159.9984999999997</v>
      </c>
      <c r="I57" s="45"/>
      <c r="J57" s="39">
        <f t="shared" si="7"/>
        <v>98001</v>
      </c>
      <c r="K57" s="39">
        <f t="shared" si="8"/>
        <v>99000</v>
      </c>
      <c r="L57" s="40" t="s">
        <v>19</v>
      </c>
      <c r="M57" s="41">
        <f t="shared" si="10"/>
        <v>1295.1500000000026</v>
      </c>
      <c r="N57" s="42">
        <f t="shared" si="1"/>
        <v>841.8475000000014</v>
      </c>
      <c r="O57" s="43">
        <f t="shared" si="2"/>
        <v>2136.997500000004</v>
      </c>
      <c r="P57" s="44">
        <f t="shared" si="4"/>
        <v>2143.497500000004</v>
      </c>
    </row>
    <row r="58" spans="1:16" ht="15">
      <c r="A58" s="20"/>
      <c r="B58" s="39">
        <f t="shared" si="15"/>
        <v>39001</v>
      </c>
      <c r="C58" s="39">
        <f t="shared" si="15"/>
        <v>40000</v>
      </c>
      <c r="D58" s="40" t="s">
        <v>19</v>
      </c>
      <c r="E58" s="41">
        <f t="shared" si="14"/>
        <v>712.3399999999999</v>
      </c>
      <c r="F58" s="42">
        <f t="shared" si="3"/>
        <v>463.02099999999996</v>
      </c>
      <c r="G58" s="43">
        <f t="shared" si="0"/>
        <v>1175.3609999999999</v>
      </c>
      <c r="H58" s="44">
        <f t="shared" si="6"/>
        <v>1181.8609999999999</v>
      </c>
      <c r="I58" s="45"/>
      <c r="J58" s="39">
        <f t="shared" si="7"/>
        <v>99001</v>
      </c>
      <c r="K58" s="39">
        <f t="shared" si="8"/>
        <v>100000</v>
      </c>
      <c r="L58" s="40" t="s">
        <v>19</v>
      </c>
      <c r="M58" s="41">
        <f t="shared" si="10"/>
        <v>1304.3400000000026</v>
      </c>
      <c r="N58" s="42">
        <f t="shared" si="1"/>
        <v>847.8210000000015</v>
      </c>
      <c r="O58" s="43">
        <f t="shared" si="2"/>
        <v>2152.161000000004</v>
      </c>
      <c r="P58" s="44">
        <f t="shared" si="4"/>
        <v>2158.661000000004</v>
      </c>
    </row>
    <row r="59" spans="1:16" ht="15">
      <c r="A59" s="20"/>
      <c r="B59" s="39">
        <f t="shared" si="15"/>
        <v>40001</v>
      </c>
      <c r="C59" s="39">
        <f t="shared" si="15"/>
        <v>41000</v>
      </c>
      <c r="D59" s="40" t="s">
        <v>19</v>
      </c>
      <c r="E59" s="41">
        <f t="shared" si="14"/>
        <v>725.5899999999999</v>
      </c>
      <c r="F59" s="42">
        <f t="shared" si="3"/>
        <v>471.6334999999999</v>
      </c>
      <c r="G59" s="43">
        <f t="shared" si="0"/>
        <v>1197.2234999999998</v>
      </c>
      <c r="H59" s="44">
        <f t="shared" si="6"/>
        <v>1203.7234999999998</v>
      </c>
      <c r="I59" s="45"/>
      <c r="J59" s="39">
        <f t="shared" si="7"/>
        <v>100001</v>
      </c>
      <c r="K59" s="39">
        <f t="shared" si="8"/>
        <v>101000</v>
      </c>
      <c r="L59" s="40" t="s">
        <v>19</v>
      </c>
      <c r="M59" s="41">
        <f aca="true" t="shared" si="16" ref="M59:M64">SUM(M58+7.35)</f>
        <v>1311.6900000000026</v>
      </c>
      <c r="N59" s="42">
        <f t="shared" si="1"/>
        <v>852.5985000000016</v>
      </c>
      <c r="O59" s="43">
        <f t="shared" si="2"/>
        <v>2164.288500000004</v>
      </c>
      <c r="P59" s="44">
        <f t="shared" si="4"/>
        <v>2170.788500000004</v>
      </c>
    </row>
    <row r="60" spans="1:16" ht="15">
      <c r="A60" s="20"/>
      <c r="B60" s="39">
        <f t="shared" si="15"/>
        <v>41001</v>
      </c>
      <c r="C60" s="39">
        <f t="shared" si="15"/>
        <v>42000</v>
      </c>
      <c r="D60" s="40" t="s">
        <v>19</v>
      </c>
      <c r="E60" s="41">
        <f t="shared" si="14"/>
        <v>738.8399999999999</v>
      </c>
      <c r="F60" s="42">
        <f t="shared" si="3"/>
        <v>480.24599999999987</v>
      </c>
      <c r="G60" s="43">
        <f t="shared" si="0"/>
        <v>1219.0859999999998</v>
      </c>
      <c r="H60" s="44">
        <f t="shared" si="6"/>
        <v>1225.5859999999998</v>
      </c>
      <c r="I60" s="45"/>
      <c r="J60" s="39">
        <f t="shared" si="7"/>
        <v>101001</v>
      </c>
      <c r="K60" s="39">
        <f t="shared" si="8"/>
        <v>102000</v>
      </c>
      <c r="L60" s="40" t="s">
        <v>19</v>
      </c>
      <c r="M60" s="41">
        <f t="shared" si="16"/>
        <v>1319.0400000000025</v>
      </c>
      <c r="N60" s="42">
        <f t="shared" si="1"/>
        <v>857.3760000000013</v>
      </c>
      <c r="O60" s="43">
        <f t="shared" si="2"/>
        <v>2176.416000000004</v>
      </c>
      <c r="P60" s="44">
        <f t="shared" si="4"/>
        <v>2182.916000000004</v>
      </c>
    </row>
    <row r="61" spans="1:16" ht="15">
      <c r="A61" s="20"/>
      <c r="B61" s="39">
        <f t="shared" si="15"/>
        <v>42001</v>
      </c>
      <c r="C61" s="39">
        <f t="shared" si="15"/>
        <v>43000</v>
      </c>
      <c r="D61" s="40" t="s">
        <v>19</v>
      </c>
      <c r="E61" s="41">
        <f t="shared" si="14"/>
        <v>752.0899999999999</v>
      </c>
      <c r="F61" s="42">
        <f t="shared" si="3"/>
        <v>488.8584999999998</v>
      </c>
      <c r="G61" s="43">
        <f t="shared" si="0"/>
        <v>1240.9484999999997</v>
      </c>
      <c r="H61" s="44">
        <f t="shared" si="6"/>
        <v>1247.4484999999997</v>
      </c>
      <c r="I61" s="45"/>
      <c r="J61" s="39">
        <f t="shared" si="7"/>
        <v>102001</v>
      </c>
      <c r="K61" s="39">
        <f t="shared" si="8"/>
        <v>103000</v>
      </c>
      <c r="L61" s="40" t="s">
        <v>19</v>
      </c>
      <c r="M61" s="41">
        <f t="shared" si="16"/>
        <v>1326.3900000000024</v>
      </c>
      <c r="N61" s="42">
        <f t="shared" si="1"/>
        <v>862.1535000000015</v>
      </c>
      <c r="O61" s="43">
        <f t="shared" si="2"/>
        <v>2188.543500000004</v>
      </c>
      <c r="P61" s="44">
        <f t="shared" si="4"/>
        <v>2195.043500000004</v>
      </c>
    </row>
    <row r="62" spans="1:16" ht="15">
      <c r="A62" s="20"/>
      <c r="B62" s="39">
        <f t="shared" si="15"/>
        <v>43001</v>
      </c>
      <c r="C62" s="39">
        <f t="shared" si="15"/>
        <v>44000</v>
      </c>
      <c r="D62" s="40" t="s">
        <v>19</v>
      </c>
      <c r="E62" s="41">
        <f t="shared" si="14"/>
        <v>765.3399999999999</v>
      </c>
      <c r="F62" s="42">
        <f t="shared" si="3"/>
        <v>497.4709999999998</v>
      </c>
      <c r="G62" s="43">
        <f t="shared" si="0"/>
        <v>1262.8109999999997</v>
      </c>
      <c r="H62" s="44">
        <f t="shared" si="6"/>
        <v>1269.3109999999997</v>
      </c>
      <c r="I62" s="45"/>
      <c r="J62" s="39">
        <f t="shared" si="7"/>
        <v>103001</v>
      </c>
      <c r="K62" s="39">
        <f t="shared" si="8"/>
        <v>104000</v>
      </c>
      <c r="L62" s="40" t="s">
        <v>19</v>
      </c>
      <c r="M62" s="41">
        <f t="shared" si="16"/>
        <v>1333.7400000000023</v>
      </c>
      <c r="N62" s="42">
        <f t="shared" si="1"/>
        <v>866.9310000000012</v>
      </c>
      <c r="O62" s="43">
        <f t="shared" si="2"/>
        <v>2200.6710000000035</v>
      </c>
      <c r="P62" s="44">
        <f t="shared" si="4"/>
        <v>2207.1710000000035</v>
      </c>
    </row>
    <row r="63" spans="1:16" ht="15">
      <c r="A63" s="20"/>
      <c r="B63" s="39">
        <f t="shared" si="15"/>
        <v>44001</v>
      </c>
      <c r="C63" s="39">
        <f t="shared" si="15"/>
        <v>45000</v>
      </c>
      <c r="D63" s="40" t="s">
        <v>19</v>
      </c>
      <c r="E63" s="41">
        <f t="shared" si="14"/>
        <v>778.5899999999999</v>
      </c>
      <c r="F63" s="42">
        <f t="shared" si="3"/>
        <v>506.08349999999996</v>
      </c>
      <c r="G63" s="43">
        <f t="shared" si="0"/>
        <v>1284.6734999999999</v>
      </c>
      <c r="H63" s="44">
        <f t="shared" si="6"/>
        <v>1291.1734999999999</v>
      </c>
      <c r="I63" s="45"/>
      <c r="J63" s="39">
        <f t="shared" si="7"/>
        <v>104001</v>
      </c>
      <c r="K63" s="39">
        <f t="shared" si="8"/>
        <v>105000</v>
      </c>
      <c r="L63" s="40" t="s">
        <v>19</v>
      </c>
      <c r="M63" s="41">
        <f t="shared" si="16"/>
        <v>1341.0900000000022</v>
      </c>
      <c r="N63" s="42">
        <f t="shared" si="1"/>
        <v>871.7085000000013</v>
      </c>
      <c r="O63" s="43">
        <f t="shared" si="2"/>
        <v>2212.7985000000035</v>
      </c>
      <c r="P63" s="44">
        <f t="shared" si="4"/>
        <v>2219.2985000000035</v>
      </c>
    </row>
    <row r="64" spans="1:16" ht="15">
      <c r="A64" s="20"/>
      <c r="B64" s="39">
        <f t="shared" si="15"/>
        <v>45001</v>
      </c>
      <c r="C64" s="39">
        <f t="shared" si="15"/>
        <v>46000</v>
      </c>
      <c r="D64" s="40" t="s">
        <v>19</v>
      </c>
      <c r="E64" s="41">
        <f t="shared" si="14"/>
        <v>791.8399999999999</v>
      </c>
      <c r="F64" s="42">
        <f t="shared" si="3"/>
        <v>514.6959999999999</v>
      </c>
      <c r="G64" s="43">
        <f t="shared" si="0"/>
        <v>1306.5359999999998</v>
      </c>
      <c r="H64" s="44">
        <f t="shared" si="6"/>
        <v>1313.0359999999998</v>
      </c>
      <c r="I64" s="45"/>
      <c r="J64" s="39">
        <f t="shared" si="7"/>
        <v>105001</v>
      </c>
      <c r="K64" s="39">
        <f t="shared" si="8"/>
        <v>106000</v>
      </c>
      <c r="L64" s="40" t="s">
        <v>19</v>
      </c>
      <c r="M64" s="41">
        <f t="shared" si="16"/>
        <v>1348.440000000002</v>
      </c>
      <c r="N64" s="42">
        <f t="shared" si="1"/>
        <v>876.4860000000015</v>
      </c>
      <c r="O64" s="43">
        <f t="shared" si="2"/>
        <v>2224.9260000000036</v>
      </c>
      <c r="P64" s="44">
        <f t="shared" si="4"/>
        <v>2231.4260000000036</v>
      </c>
    </row>
    <row r="65" spans="1:16" ht="18" thickBot="1">
      <c r="A65" s="11"/>
      <c r="B65" s="12" t="s">
        <v>77</v>
      </c>
      <c r="C65" s="13"/>
      <c r="D65" s="13"/>
      <c r="E65" s="14"/>
      <c r="F65" s="14"/>
      <c r="G65" s="15"/>
      <c r="H65" s="14"/>
      <c r="I65" s="13"/>
      <c r="J65" s="16"/>
      <c r="K65" s="16"/>
      <c r="L65" s="17"/>
      <c r="M65" s="18"/>
      <c r="N65" s="18"/>
      <c r="O65" s="18"/>
      <c r="P65" s="19"/>
    </row>
    <row r="66" spans="1:16" ht="15" thickTop="1">
      <c r="A66" s="20"/>
      <c r="B66" s="21" t="s">
        <v>9</v>
      </c>
      <c r="C66" s="22"/>
      <c r="D66" s="23"/>
      <c r="E66" s="46" t="s">
        <v>10</v>
      </c>
      <c r="F66" s="25" t="s">
        <v>11</v>
      </c>
      <c r="G66" s="26" t="s">
        <v>12</v>
      </c>
      <c r="H66" s="27" t="s">
        <v>13</v>
      </c>
      <c r="I66" s="20"/>
      <c r="J66" s="28" t="s">
        <v>9</v>
      </c>
      <c r="K66" s="29"/>
      <c r="L66" s="23"/>
      <c r="M66" s="46" t="s">
        <v>10</v>
      </c>
      <c r="N66" s="25" t="s">
        <v>11</v>
      </c>
      <c r="O66" s="26" t="s">
        <v>12</v>
      </c>
      <c r="P66" s="27" t="s">
        <v>13</v>
      </c>
    </row>
    <row r="67" spans="1:16" ht="15">
      <c r="A67" s="20"/>
      <c r="B67" s="30" t="s">
        <v>14</v>
      </c>
      <c r="C67" s="31"/>
      <c r="D67" s="32"/>
      <c r="E67" s="47" t="s">
        <v>15</v>
      </c>
      <c r="F67" s="34" t="s">
        <v>16</v>
      </c>
      <c r="G67" s="35" t="s">
        <v>17</v>
      </c>
      <c r="H67" s="36" t="s">
        <v>18</v>
      </c>
      <c r="I67" s="20"/>
      <c r="J67" s="37" t="s">
        <v>14</v>
      </c>
      <c r="K67" s="38"/>
      <c r="L67" s="32"/>
      <c r="M67" s="47" t="s">
        <v>15</v>
      </c>
      <c r="N67" s="34" t="s">
        <v>16</v>
      </c>
      <c r="O67" s="35" t="s">
        <v>17</v>
      </c>
      <c r="P67" s="36" t="s">
        <v>18</v>
      </c>
    </row>
    <row r="68" spans="1:16" ht="15">
      <c r="A68" s="20"/>
      <c r="B68" s="39">
        <v>106001</v>
      </c>
      <c r="C68" s="39">
        <v>107000</v>
      </c>
      <c r="D68" s="40" t="s">
        <v>19</v>
      </c>
      <c r="E68" s="41">
        <v>1355.79</v>
      </c>
      <c r="F68" s="42">
        <f t="shared" si="3"/>
        <v>881.2635</v>
      </c>
      <c r="G68" s="43">
        <f aca="true" t="shared" si="17" ref="G68:G112">SUM(E68*1.65)</f>
        <v>2237.0535</v>
      </c>
      <c r="H68" s="44">
        <f>SUM(G68+6.5)</f>
        <v>2243.5535</v>
      </c>
      <c r="I68" s="45"/>
      <c r="J68" s="39">
        <v>151001</v>
      </c>
      <c r="K68" s="39">
        <v>152000</v>
      </c>
      <c r="L68" s="40" t="s">
        <v>19</v>
      </c>
      <c r="M68" s="41">
        <f>SUM(E112+7.35)</f>
        <v>1686.5399999999959</v>
      </c>
      <c r="N68" s="42">
        <v>1224.8730000000014</v>
      </c>
      <c r="O68" s="43">
        <v>3109.2930000000038</v>
      </c>
      <c r="P68" s="44">
        <f>SUM(O68+6.5)</f>
        <v>3115.7930000000038</v>
      </c>
    </row>
    <row r="69" spans="1:16" ht="15">
      <c r="A69" s="20"/>
      <c r="B69" s="39">
        <f>SUM(B68+1000)</f>
        <v>107001</v>
      </c>
      <c r="C69" s="39">
        <f aca="true" t="shared" si="18" ref="C69:C112">C68+1000</f>
        <v>108000</v>
      </c>
      <c r="D69" s="40" t="s">
        <v>19</v>
      </c>
      <c r="E69" s="41">
        <f aca="true" t="shared" si="19" ref="E69:E112">SUM(E68+7.35)</f>
        <v>1363.1399999999999</v>
      </c>
      <c r="F69" s="42">
        <f t="shared" si="3"/>
        <v>886.0409999999997</v>
      </c>
      <c r="G69" s="43">
        <f t="shared" si="17"/>
        <v>2249.1809999999996</v>
      </c>
      <c r="H69" s="44">
        <f aca="true" t="shared" si="20" ref="H69:H112">SUM(G69+6.5)</f>
        <v>2255.6809999999996</v>
      </c>
      <c r="I69" s="45"/>
      <c r="J69" s="39">
        <f aca="true" t="shared" si="21" ref="J69:J112">SUM(J68+1000)</f>
        <v>152001</v>
      </c>
      <c r="K69" s="39">
        <f aca="true" t="shared" si="22" ref="K69:K112">SUM(K68+1000)</f>
        <v>153000</v>
      </c>
      <c r="L69" s="40" t="s">
        <v>19</v>
      </c>
      <c r="M69" s="41">
        <f aca="true" t="shared" si="23" ref="M69:M112">SUM(M68+7.35)</f>
        <v>1693.8899999999958</v>
      </c>
      <c r="N69" s="42">
        <f aca="true" t="shared" si="24" ref="N69:N112">SUM(O69-M69)</f>
        <v>1101.0284999999972</v>
      </c>
      <c r="O69" s="43">
        <f aca="true" t="shared" si="25" ref="O69:O112">SUM(M69*1.65)</f>
        <v>2794.918499999993</v>
      </c>
      <c r="P69" s="44">
        <f aca="true" t="shared" si="26" ref="P69:P112">SUM(O69+6.5)</f>
        <v>2801.418499999993</v>
      </c>
    </row>
    <row r="70" spans="1:16" ht="15">
      <c r="A70" s="20"/>
      <c r="B70" s="39">
        <f aca="true" t="shared" si="27" ref="B70:B112">SUM(B69+1000)</f>
        <v>108001</v>
      </c>
      <c r="C70" s="39">
        <f t="shared" si="18"/>
        <v>109000</v>
      </c>
      <c r="D70" s="40" t="s">
        <v>19</v>
      </c>
      <c r="E70" s="41">
        <f t="shared" si="19"/>
        <v>1370.4899999999998</v>
      </c>
      <c r="F70" s="42">
        <f aca="true" t="shared" si="28" ref="F70:F112">SUM(G70-E70)</f>
        <v>890.8184999999999</v>
      </c>
      <c r="G70" s="43">
        <f t="shared" si="17"/>
        <v>2261.3084999999996</v>
      </c>
      <c r="H70" s="44">
        <f t="shared" si="20"/>
        <v>2267.8084999999996</v>
      </c>
      <c r="I70" s="45"/>
      <c r="J70" s="39">
        <f t="shared" si="21"/>
        <v>153001</v>
      </c>
      <c r="K70" s="39">
        <f t="shared" si="22"/>
        <v>154000</v>
      </c>
      <c r="L70" s="40" t="s">
        <v>19</v>
      </c>
      <c r="M70" s="41">
        <f t="shared" si="23"/>
        <v>1701.2399999999957</v>
      </c>
      <c r="N70" s="42">
        <f t="shared" si="24"/>
        <v>1105.8059999999969</v>
      </c>
      <c r="O70" s="43">
        <f t="shared" si="25"/>
        <v>2807.0459999999925</v>
      </c>
      <c r="P70" s="44">
        <f t="shared" si="26"/>
        <v>2813.5459999999925</v>
      </c>
    </row>
    <row r="71" spans="1:16" ht="15">
      <c r="A71" s="20"/>
      <c r="B71" s="39">
        <f t="shared" si="27"/>
        <v>109001</v>
      </c>
      <c r="C71" s="39">
        <f t="shared" si="18"/>
        <v>110000</v>
      </c>
      <c r="D71" s="40" t="s">
        <v>19</v>
      </c>
      <c r="E71" s="41">
        <f t="shared" si="19"/>
        <v>1377.8399999999997</v>
      </c>
      <c r="F71" s="42">
        <f t="shared" si="28"/>
        <v>895.5959999999995</v>
      </c>
      <c r="G71" s="43">
        <f t="shared" si="17"/>
        <v>2273.4359999999992</v>
      </c>
      <c r="H71" s="44">
        <f t="shared" si="20"/>
        <v>2279.9359999999992</v>
      </c>
      <c r="I71" s="45"/>
      <c r="J71" s="39">
        <f t="shared" si="21"/>
        <v>154001</v>
      </c>
      <c r="K71" s="39">
        <f t="shared" si="22"/>
        <v>155000</v>
      </c>
      <c r="L71" s="40" t="s">
        <v>19</v>
      </c>
      <c r="M71" s="41">
        <f t="shared" si="23"/>
        <v>1708.5899999999956</v>
      </c>
      <c r="N71" s="42">
        <f t="shared" si="24"/>
        <v>1110.583499999997</v>
      </c>
      <c r="O71" s="43">
        <f t="shared" si="25"/>
        <v>2819.1734999999926</v>
      </c>
      <c r="P71" s="44">
        <f t="shared" si="26"/>
        <v>2825.6734999999926</v>
      </c>
    </row>
    <row r="72" spans="1:16" ht="15">
      <c r="A72" s="20"/>
      <c r="B72" s="39">
        <f t="shared" si="27"/>
        <v>110001</v>
      </c>
      <c r="C72" s="39">
        <f t="shared" si="18"/>
        <v>111000</v>
      </c>
      <c r="D72" s="40" t="s">
        <v>19</v>
      </c>
      <c r="E72" s="41">
        <f t="shared" si="19"/>
        <v>1385.1899999999996</v>
      </c>
      <c r="F72" s="42">
        <f t="shared" si="28"/>
        <v>900.3734999999997</v>
      </c>
      <c r="G72" s="43">
        <f t="shared" si="17"/>
        <v>2285.5634999999993</v>
      </c>
      <c r="H72" s="44">
        <f t="shared" si="20"/>
        <v>2292.0634999999993</v>
      </c>
      <c r="I72" s="45"/>
      <c r="J72" s="39">
        <f t="shared" si="21"/>
        <v>155001</v>
      </c>
      <c r="K72" s="39">
        <f t="shared" si="22"/>
        <v>156000</v>
      </c>
      <c r="L72" s="40" t="s">
        <v>19</v>
      </c>
      <c r="M72" s="41">
        <f t="shared" si="23"/>
        <v>1715.9399999999955</v>
      </c>
      <c r="N72" s="42">
        <f t="shared" si="24"/>
        <v>1115.3609999999971</v>
      </c>
      <c r="O72" s="43">
        <f t="shared" si="25"/>
        <v>2831.3009999999927</v>
      </c>
      <c r="P72" s="44">
        <f t="shared" si="26"/>
        <v>2837.8009999999927</v>
      </c>
    </row>
    <row r="73" spans="1:16" ht="15">
      <c r="A73" s="20"/>
      <c r="B73" s="39">
        <f t="shared" si="27"/>
        <v>111001</v>
      </c>
      <c r="C73" s="39">
        <f t="shared" si="18"/>
        <v>112000</v>
      </c>
      <c r="D73" s="40" t="s">
        <v>19</v>
      </c>
      <c r="E73" s="41">
        <f t="shared" si="19"/>
        <v>1392.5399999999995</v>
      </c>
      <c r="F73" s="42">
        <f t="shared" si="28"/>
        <v>905.1509999999994</v>
      </c>
      <c r="G73" s="43">
        <f t="shared" si="17"/>
        <v>2297.690999999999</v>
      </c>
      <c r="H73" s="44">
        <f t="shared" si="20"/>
        <v>2304.190999999999</v>
      </c>
      <c r="I73" s="45"/>
      <c r="J73" s="39">
        <f t="shared" si="21"/>
        <v>156001</v>
      </c>
      <c r="K73" s="39">
        <f t="shared" si="22"/>
        <v>157000</v>
      </c>
      <c r="L73" s="40" t="s">
        <v>19</v>
      </c>
      <c r="M73" s="41">
        <f t="shared" si="23"/>
        <v>1723.2899999999954</v>
      </c>
      <c r="N73" s="42">
        <f t="shared" si="24"/>
        <v>1120.1384999999968</v>
      </c>
      <c r="O73" s="43">
        <f t="shared" si="25"/>
        <v>2843.4284999999923</v>
      </c>
      <c r="P73" s="44">
        <f t="shared" si="26"/>
        <v>2849.9284999999923</v>
      </c>
    </row>
    <row r="74" spans="1:16" ht="15">
      <c r="A74" s="20"/>
      <c r="B74" s="39">
        <f t="shared" si="27"/>
        <v>112001</v>
      </c>
      <c r="C74" s="39">
        <f t="shared" si="18"/>
        <v>113000</v>
      </c>
      <c r="D74" s="40" t="s">
        <v>19</v>
      </c>
      <c r="E74" s="41">
        <f t="shared" si="19"/>
        <v>1399.8899999999994</v>
      </c>
      <c r="F74" s="42">
        <f t="shared" si="28"/>
        <v>909.9284999999995</v>
      </c>
      <c r="G74" s="43">
        <f t="shared" si="17"/>
        <v>2309.818499999999</v>
      </c>
      <c r="H74" s="44">
        <f t="shared" si="20"/>
        <v>2316.318499999999</v>
      </c>
      <c r="I74" s="45"/>
      <c r="J74" s="39">
        <f t="shared" si="21"/>
        <v>157001</v>
      </c>
      <c r="K74" s="39">
        <f t="shared" si="22"/>
        <v>158000</v>
      </c>
      <c r="L74" s="40" t="s">
        <v>19</v>
      </c>
      <c r="M74" s="41">
        <f t="shared" si="23"/>
        <v>1730.6399999999953</v>
      </c>
      <c r="N74" s="42">
        <f t="shared" si="24"/>
        <v>1124.915999999997</v>
      </c>
      <c r="O74" s="43">
        <f t="shared" si="25"/>
        <v>2855.5559999999923</v>
      </c>
      <c r="P74" s="44">
        <f t="shared" si="26"/>
        <v>2862.0559999999923</v>
      </c>
    </row>
    <row r="75" spans="1:16" ht="15">
      <c r="A75" s="20"/>
      <c r="B75" s="39">
        <f t="shared" si="27"/>
        <v>113001</v>
      </c>
      <c r="C75" s="39">
        <f t="shared" si="18"/>
        <v>114000</v>
      </c>
      <c r="D75" s="40" t="s">
        <v>19</v>
      </c>
      <c r="E75" s="41">
        <f t="shared" si="19"/>
        <v>1407.2399999999993</v>
      </c>
      <c r="F75" s="42">
        <f t="shared" si="28"/>
        <v>914.7059999999992</v>
      </c>
      <c r="G75" s="43">
        <f t="shared" si="17"/>
        <v>2321.9459999999985</v>
      </c>
      <c r="H75" s="44">
        <f t="shared" si="20"/>
        <v>2328.4459999999985</v>
      </c>
      <c r="I75" s="45"/>
      <c r="J75" s="39">
        <f t="shared" si="21"/>
        <v>158001</v>
      </c>
      <c r="K75" s="39">
        <f t="shared" si="22"/>
        <v>159000</v>
      </c>
      <c r="L75" s="40" t="s">
        <v>19</v>
      </c>
      <c r="M75" s="41">
        <f t="shared" si="23"/>
        <v>1737.9899999999952</v>
      </c>
      <c r="N75" s="42">
        <f t="shared" si="24"/>
        <v>1129.6934999999967</v>
      </c>
      <c r="O75" s="43">
        <f t="shared" si="25"/>
        <v>2867.683499999992</v>
      </c>
      <c r="P75" s="44">
        <f t="shared" si="26"/>
        <v>2874.183499999992</v>
      </c>
    </row>
    <row r="76" spans="1:16" ht="15">
      <c r="A76" s="20"/>
      <c r="B76" s="39">
        <f t="shared" si="27"/>
        <v>114001</v>
      </c>
      <c r="C76" s="39">
        <f t="shared" si="18"/>
        <v>115000</v>
      </c>
      <c r="D76" s="40" t="s">
        <v>19</v>
      </c>
      <c r="E76" s="41">
        <f t="shared" si="19"/>
        <v>1414.5899999999992</v>
      </c>
      <c r="F76" s="42">
        <f t="shared" si="28"/>
        <v>919.4834999999994</v>
      </c>
      <c r="G76" s="43">
        <f t="shared" si="17"/>
        <v>2334.0734999999986</v>
      </c>
      <c r="H76" s="44">
        <f t="shared" si="20"/>
        <v>2340.5734999999986</v>
      </c>
      <c r="I76" s="45"/>
      <c r="J76" s="39">
        <f t="shared" si="21"/>
        <v>159001</v>
      </c>
      <c r="K76" s="39">
        <f t="shared" si="22"/>
        <v>160000</v>
      </c>
      <c r="L76" s="40" t="s">
        <v>19</v>
      </c>
      <c r="M76" s="41">
        <f t="shared" si="23"/>
        <v>1745.3399999999951</v>
      </c>
      <c r="N76" s="42">
        <f t="shared" si="24"/>
        <v>1134.4709999999968</v>
      </c>
      <c r="O76" s="43">
        <f t="shared" si="25"/>
        <v>2879.810999999992</v>
      </c>
      <c r="P76" s="44">
        <f t="shared" si="26"/>
        <v>2886.310999999992</v>
      </c>
    </row>
    <row r="77" spans="1:16" ht="15">
      <c r="A77" s="20"/>
      <c r="B77" s="39">
        <f t="shared" si="27"/>
        <v>115001</v>
      </c>
      <c r="C77" s="39">
        <f t="shared" si="18"/>
        <v>116000</v>
      </c>
      <c r="D77" s="40" t="s">
        <v>19</v>
      </c>
      <c r="E77" s="41">
        <f t="shared" si="19"/>
        <v>1421.9399999999991</v>
      </c>
      <c r="F77" s="42">
        <f t="shared" si="28"/>
        <v>924.2609999999995</v>
      </c>
      <c r="G77" s="43">
        <f t="shared" si="17"/>
        <v>2346.2009999999987</v>
      </c>
      <c r="H77" s="44">
        <f t="shared" si="20"/>
        <v>2352.7009999999987</v>
      </c>
      <c r="I77" s="45"/>
      <c r="J77" s="39">
        <f t="shared" si="21"/>
        <v>160001</v>
      </c>
      <c r="K77" s="39">
        <f t="shared" si="22"/>
        <v>161000</v>
      </c>
      <c r="L77" s="40" t="s">
        <v>19</v>
      </c>
      <c r="M77" s="41">
        <f t="shared" si="23"/>
        <v>1752.689999999995</v>
      </c>
      <c r="N77" s="42">
        <f t="shared" si="24"/>
        <v>1139.2484999999965</v>
      </c>
      <c r="O77" s="43">
        <f t="shared" si="25"/>
        <v>2891.9384999999916</v>
      </c>
      <c r="P77" s="44">
        <f t="shared" si="26"/>
        <v>2898.4384999999916</v>
      </c>
    </row>
    <row r="78" spans="1:16" ht="15">
      <c r="A78" s="20"/>
      <c r="B78" s="39">
        <f t="shared" si="27"/>
        <v>116001</v>
      </c>
      <c r="C78" s="39">
        <f t="shared" si="18"/>
        <v>117000</v>
      </c>
      <c r="D78" s="40" t="s">
        <v>19</v>
      </c>
      <c r="E78" s="41">
        <f t="shared" si="19"/>
        <v>1429.289999999999</v>
      </c>
      <c r="F78" s="42">
        <f t="shared" si="28"/>
        <v>929.0384999999992</v>
      </c>
      <c r="G78" s="43">
        <f t="shared" si="17"/>
        <v>2358.3284999999983</v>
      </c>
      <c r="H78" s="44">
        <f t="shared" si="20"/>
        <v>2364.8284999999983</v>
      </c>
      <c r="I78" s="45"/>
      <c r="J78" s="39">
        <f t="shared" si="21"/>
        <v>161001</v>
      </c>
      <c r="K78" s="39">
        <f t="shared" si="22"/>
        <v>162000</v>
      </c>
      <c r="L78" s="40" t="s">
        <v>19</v>
      </c>
      <c r="M78" s="41">
        <f t="shared" si="23"/>
        <v>1760.039999999995</v>
      </c>
      <c r="N78" s="42">
        <f t="shared" si="24"/>
        <v>1144.0259999999967</v>
      </c>
      <c r="O78" s="43">
        <f t="shared" si="25"/>
        <v>2904.0659999999916</v>
      </c>
      <c r="P78" s="44">
        <f t="shared" si="26"/>
        <v>2910.5659999999916</v>
      </c>
    </row>
    <row r="79" spans="1:16" ht="15">
      <c r="A79" s="20"/>
      <c r="B79" s="39">
        <f t="shared" si="27"/>
        <v>117001</v>
      </c>
      <c r="C79" s="39">
        <f t="shared" si="18"/>
        <v>118000</v>
      </c>
      <c r="D79" s="40" t="s">
        <v>19</v>
      </c>
      <c r="E79" s="41">
        <f t="shared" si="19"/>
        <v>1436.639999999999</v>
      </c>
      <c r="F79" s="42">
        <f t="shared" si="28"/>
        <v>933.8159999999993</v>
      </c>
      <c r="G79" s="43">
        <f t="shared" si="17"/>
        <v>2370.4559999999983</v>
      </c>
      <c r="H79" s="44">
        <f t="shared" si="20"/>
        <v>2376.9559999999983</v>
      </c>
      <c r="I79" s="45"/>
      <c r="J79" s="39">
        <f t="shared" si="21"/>
        <v>162001</v>
      </c>
      <c r="K79" s="39">
        <f t="shared" si="22"/>
        <v>163000</v>
      </c>
      <c r="L79" s="40" t="s">
        <v>19</v>
      </c>
      <c r="M79" s="41">
        <f t="shared" si="23"/>
        <v>1767.3899999999949</v>
      </c>
      <c r="N79" s="42">
        <f t="shared" si="24"/>
        <v>1148.8034999999963</v>
      </c>
      <c r="O79" s="43">
        <f t="shared" si="25"/>
        <v>2916.193499999991</v>
      </c>
      <c r="P79" s="44">
        <f t="shared" si="26"/>
        <v>2922.693499999991</v>
      </c>
    </row>
    <row r="80" spans="1:16" ht="15">
      <c r="A80" s="20"/>
      <c r="B80" s="39">
        <f t="shared" si="27"/>
        <v>118001</v>
      </c>
      <c r="C80" s="39">
        <f t="shared" si="18"/>
        <v>119000</v>
      </c>
      <c r="D80" s="40" t="s">
        <v>19</v>
      </c>
      <c r="E80" s="41">
        <f t="shared" si="19"/>
        <v>1443.9899999999989</v>
      </c>
      <c r="F80" s="42">
        <f t="shared" si="28"/>
        <v>938.593499999999</v>
      </c>
      <c r="G80" s="43">
        <f t="shared" si="17"/>
        <v>2382.583499999998</v>
      </c>
      <c r="H80" s="44">
        <f t="shared" si="20"/>
        <v>2389.083499999998</v>
      </c>
      <c r="I80" s="45"/>
      <c r="J80" s="39">
        <f t="shared" si="21"/>
        <v>163001</v>
      </c>
      <c r="K80" s="39">
        <f t="shared" si="22"/>
        <v>164000</v>
      </c>
      <c r="L80" s="40" t="s">
        <v>19</v>
      </c>
      <c r="M80" s="41">
        <f t="shared" si="23"/>
        <v>1774.7399999999948</v>
      </c>
      <c r="N80" s="42">
        <f t="shared" si="24"/>
        <v>1153.5809999999965</v>
      </c>
      <c r="O80" s="43">
        <f t="shared" si="25"/>
        <v>2928.3209999999913</v>
      </c>
      <c r="P80" s="44">
        <f t="shared" si="26"/>
        <v>2934.8209999999913</v>
      </c>
    </row>
    <row r="81" spans="1:16" ht="15">
      <c r="A81" s="20"/>
      <c r="B81" s="39">
        <f t="shared" si="27"/>
        <v>119001</v>
      </c>
      <c r="C81" s="39">
        <f t="shared" si="18"/>
        <v>120000</v>
      </c>
      <c r="D81" s="40" t="s">
        <v>19</v>
      </c>
      <c r="E81" s="41">
        <f t="shared" si="19"/>
        <v>1451.3399999999988</v>
      </c>
      <c r="F81" s="42">
        <f t="shared" si="28"/>
        <v>943.3709999999992</v>
      </c>
      <c r="G81" s="43">
        <f t="shared" si="17"/>
        <v>2394.710999999998</v>
      </c>
      <c r="H81" s="44">
        <f t="shared" si="20"/>
        <v>2401.210999999998</v>
      </c>
      <c r="I81" s="45"/>
      <c r="J81" s="39">
        <f t="shared" si="21"/>
        <v>164001</v>
      </c>
      <c r="K81" s="39">
        <f t="shared" si="22"/>
        <v>165000</v>
      </c>
      <c r="L81" s="40" t="s">
        <v>19</v>
      </c>
      <c r="M81" s="41">
        <f t="shared" si="23"/>
        <v>1782.0899999999947</v>
      </c>
      <c r="N81" s="42">
        <f t="shared" si="24"/>
        <v>1158.3584999999962</v>
      </c>
      <c r="O81" s="43">
        <f t="shared" si="25"/>
        <v>2940.448499999991</v>
      </c>
      <c r="P81" s="44">
        <f t="shared" si="26"/>
        <v>2946.948499999991</v>
      </c>
    </row>
    <row r="82" spans="1:16" ht="15">
      <c r="A82" s="20"/>
      <c r="B82" s="39">
        <f t="shared" si="27"/>
        <v>120001</v>
      </c>
      <c r="C82" s="39">
        <f t="shared" si="18"/>
        <v>121000</v>
      </c>
      <c r="D82" s="40" t="s">
        <v>19</v>
      </c>
      <c r="E82" s="41">
        <f t="shared" si="19"/>
        <v>1458.6899999999987</v>
      </c>
      <c r="F82" s="42">
        <f t="shared" si="28"/>
        <v>948.1484999999989</v>
      </c>
      <c r="G82" s="43">
        <f t="shared" si="17"/>
        <v>2406.8384999999976</v>
      </c>
      <c r="H82" s="44">
        <f t="shared" si="20"/>
        <v>2413.3384999999976</v>
      </c>
      <c r="I82" s="45"/>
      <c r="J82" s="39">
        <f t="shared" si="21"/>
        <v>165001</v>
      </c>
      <c r="K82" s="39">
        <f t="shared" si="22"/>
        <v>166000</v>
      </c>
      <c r="L82" s="40" t="s">
        <v>19</v>
      </c>
      <c r="M82" s="41">
        <f t="shared" si="23"/>
        <v>1789.4399999999946</v>
      </c>
      <c r="N82" s="42">
        <f t="shared" si="24"/>
        <v>1163.1359999999963</v>
      </c>
      <c r="O82" s="43">
        <f t="shared" si="25"/>
        <v>2952.575999999991</v>
      </c>
      <c r="P82" s="44">
        <f t="shared" si="26"/>
        <v>2959.075999999991</v>
      </c>
    </row>
    <row r="83" spans="1:16" ht="15">
      <c r="A83" s="20"/>
      <c r="B83" s="39">
        <f t="shared" si="27"/>
        <v>121001</v>
      </c>
      <c r="C83" s="39">
        <f t="shared" si="18"/>
        <v>122000</v>
      </c>
      <c r="D83" s="40" t="s">
        <v>19</v>
      </c>
      <c r="E83" s="41">
        <f t="shared" si="19"/>
        <v>1466.0399999999986</v>
      </c>
      <c r="F83" s="42">
        <f t="shared" si="28"/>
        <v>952.925999999999</v>
      </c>
      <c r="G83" s="43">
        <f t="shared" si="17"/>
        <v>2418.9659999999976</v>
      </c>
      <c r="H83" s="44">
        <f t="shared" si="20"/>
        <v>2425.4659999999976</v>
      </c>
      <c r="I83" s="45"/>
      <c r="J83" s="39">
        <f t="shared" si="21"/>
        <v>166001</v>
      </c>
      <c r="K83" s="39">
        <f t="shared" si="22"/>
        <v>167000</v>
      </c>
      <c r="L83" s="40" t="s">
        <v>19</v>
      </c>
      <c r="M83" s="41">
        <f t="shared" si="23"/>
        <v>1796.7899999999945</v>
      </c>
      <c r="N83" s="42">
        <f t="shared" si="24"/>
        <v>1167.9134999999965</v>
      </c>
      <c r="O83" s="43">
        <f t="shared" si="25"/>
        <v>2964.703499999991</v>
      </c>
      <c r="P83" s="44">
        <f t="shared" si="26"/>
        <v>2971.203499999991</v>
      </c>
    </row>
    <row r="84" spans="1:16" ht="15">
      <c r="A84" s="20"/>
      <c r="B84" s="39">
        <f t="shared" si="27"/>
        <v>122001</v>
      </c>
      <c r="C84" s="39">
        <f t="shared" si="18"/>
        <v>123000</v>
      </c>
      <c r="D84" s="40" t="s">
        <v>19</v>
      </c>
      <c r="E84" s="41">
        <f t="shared" si="19"/>
        <v>1473.3899999999985</v>
      </c>
      <c r="F84" s="42">
        <f t="shared" si="28"/>
        <v>957.7034999999987</v>
      </c>
      <c r="G84" s="43">
        <f t="shared" si="17"/>
        <v>2431.093499999997</v>
      </c>
      <c r="H84" s="44">
        <f t="shared" si="20"/>
        <v>2437.593499999997</v>
      </c>
      <c r="I84" s="45"/>
      <c r="J84" s="39">
        <f t="shared" si="21"/>
        <v>167001</v>
      </c>
      <c r="K84" s="39">
        <f t="shared" si="22"/>
        <v>168000</v>
      </c>
      <c r="L84" s="40" t="s">
        <v>19</v>
      </c>
      <c r="M84" s="41">
        <f t="shared" si="23"/>
        <v>1804.1399999999944</v>
      </c>
      <c r="N84" s="42">
        <f t="shared" si="24"/>
        <v>1172.6909999999962</v>
      </c>
      <c r="O84" s="43">
        <f t="shared" si="25"/>
        <v>2976.8309999999906</v>
      </c>
      <c r="P84" s="44">
        <f t="shared" si="26"/>
        <v>2983.3309999999906</v>
      </c>
    </row>
    <row r="85" spans="1:16" ht="15">
      <c r="A85" s="20"/>
      <c r="B85" s="39">
        <f t="shared" si="27"/>
        <v>123001</v>
      </c>
      <c r="C85" s="39">
        <f t="shared" si="18"/>
        <v>124000</v>
      </c>
      <c r="D85" s="40" t="s">
        <v>19</v>
      </c>
      <c r="E85" s="41">
        <f t="shared" si="19"/>
        <v>1480.7399999999984</v>
      </c>
      <c r="F85" s="42">
        <f t="shared" si="28"/>
        <v>962.4809999999989</v>
      </c>
      <c r="G85" s="43">
        <f t="shared" si="17"/>
        <v>2443.2209999999973</v>
      </c>
      <c r="H85" s="44">
        <f t="shared" si="20"/>
        <v>2449.7209999999973</v>
      </c>
      <c r="I85" s="45"/>
      <c r="J85" s="39">
        <f t="shared" si="21"/>
        <v>168001</v>
      </c>
      <c r="K85" s="39">
        <f t="shared" si="22"/>
        <v>169000</v>
      </c>
      <c r="L85" s="40" t="s">
        <v>19</v>
      </c>
      <c r="M85" s="41">
        <f t="shared" si="23"/>
        <v>1811.4899999999943</v>
      </c>
      <c r="N85" s="42">
        <f t="shared" si="24"/>
        <v>1177.4684999999963</v>
      </c>
      <c r="O85" s="43">
        <f t="shared" si="25"/>
        <v>2988.9584999999906</v>
      </c>
      <c r="P85" s="44">
        <f t="shared" si="26"/>
        <v>2995.4584999999906</v>
      </c>
    </row>
    <row r="86" spans="1:16" ht="15">
      <c r="A86" s="20"/>
      <c r="B86" s="39">
        <f t="shared" si="27"/>
        <v>124001</v>
      </c>
      <c r="C86" s="39">
        <f t="shared" si="18"/>
        <v>125000</v>
      </c>
      <c r="D86" s="40" t="s">
        <v>19</v>
      </c>
      <c r="E86" s="41">
        <f t="shared" si="19"/>
        <v>1488.0899999999983</v>
      </c>
      <c r="F86" s="42">
        <f t="shared" si="28"/>
        <v>967.258499999999</v>
      </c>
      <c r="G86" s="43">
        <f t="shared" si="17"/>
        <v>2455.3484999999973</v>
      </c>
      <c r="H86" s="44">
        <f t="shared" si="20"/>
        <v>2461.8484999999973</v>
      </c>
      <c r="I86" s="45"/>
      <c r="J86" s="39">
        <f t="shared" si="21"/>
        <v>169001</v>
      </c>
      <c r="K86" s="39">
        <f t="shared" si="22"/>
        <v>170000</v>
      </c>
      <c r="L86" s="40" t="s">
        <v>19</v>
      </c>
      <c r="M86" s="41">
        <f t="shared" si="23"/>
        <v>1818.8399999999942</v>
      </c>
      <c r="N86" s="42">
        <f t="shared" si="24"/>
        <v>1182.245999999996</v>
      </c>
      <c r="O86" s="43">
        <f t="shared" si="25"/>
        <v>3001.0859999999902</v>
      </c>
      <c r="P86" s="44">
        <f t="shared" si="26"/>
        <v>3007.5859999999902</v>
      </c>
    </row>
    <row r="87" spans="1:16" ht="15">
      <c r="A87" s="20"/>
      <c r="B87" s="39">
        <f t="shared" si="27"/>
        <v>125001</v>
      </c>
      <c r="C87" s="39">
        <f t="shared" si="18"/>
        <v>126000</v>
      </c>
      <c r="D87" s="40" t="s">
        <v>19</v>
      </c>
      <c r="E87" s="41">
        <f t="shared" si="19"/>
        <v>1495.4399999999982</v>
      </c>
      <c r="F87" s="42">
        <f t="shared" si="28"/>
        <v>972.0359999999987</v>
      </c>
      <c r="G87" s="43">
        <f t="shared" si="17"/>
        <v>2467.475999999997</v>
      </c>
      <c r="H87" s="44">
        <f t="shared" si="20"/>
        <v>2473.975999999997</v>
      </c>
      <c r="I87" s="45"/>
      <c r="J87" s="39">
        <f t="shared" si="21"/>
        <v>170001</v>
      </c>
      <c r="K87" s="39">
        <f t="shared" si="22"/>
        <v>171000</v>
      </c>
      <c r="L87" s="40" t="s">
        <v>19</v>
      </c>
      <c r="M87" s="41">
        <f t="shared" si="23"/>
        <v>1826.1899999999941</v>
      </c>
      <c r="N87" s="42">
        <f t="shared" si="24"/>
        <v>1187.0234999999961</v>
      </c>
      <c r="O87" s="43">
        <f t="shared" si="25"/>
        <v>3013.2134999999903</v>
      </c>
      <c r="P87" s="44">
        <f t="shared" si="26"/>
        <v>3019.7134999999903</v>
      </c>
    </row>
    <row r="88" spans="1:16" ht="15">
      <c r="A88" s="20"/>
      <c r="B88" s="39">
        <f t="shared" si="27"/>
        <v>126001</v>
      </c>
      <c r="C88" s="39">
        <f t="shared" si="18"/>
        <v>127000</v>
      </c>
      <c r="D88" s="40" t="s">
        <v>19</v>
      </c>
      <c r="E88" s="41">
        <f t="shared" si="19"/>
        <v>1502.7899999999981</v>
      </c>
      <c r="F88" s="42">
        <f t="shared" si="28"/>
        <v>976.8134999999988</v>
      </c>
      <c r="G88" s="43">
        <f t="shared" si="17"/>
        <v>2479.603499999997</v>
      </c>
      <c r="H88" s="44">
        <f t="shared" si="20"/>
        <v>2486.103499999997</v>
      </c>
      <c r="I88" s="45"/>
      <c r="J88" s="39">
        <f t="shared" si="21"/>
        <v>171001</v>
      </c>
      <c r="K88" s="39">
        <f t="shared" si="22"/>
        <v>172000</v>
      </c>
      <c r="L88" s="40" t="s">
        <v>19</v>
      </c>
      <c r="M88" s="41">
        <f t="shared" si="23"/>
        <v>1833.539999999994</v>
      </c>
      <c r="N88" s="42">
        <f t="shared" si="24"/>
        <v>1191.8009999999958</v>
      </c>
      <c r="O88" s="43">
        <f t="shared" si="25"/>
        <v>3025.34099999999</v>
      </c>
      <c r="P88" s="44">
        <f t="shared" si="26"/>
        <v>3031.84099999999</v>
      </c>
    </row>
    <row r="89" spans="1:16" ht="15">
      <c r="A89" s="20"/>
      <c r="B89" s="39">
        <f t="shared" si="27"/>
        <v>127001</v>
      </c>
      <c r="C89" s="39">
        <f t="shared" si="18"/>
        <v>128000</v>
      </c>
      <c r="D89" s="40" t="s">
        <v>19</v>
      </c>
      <c r="E89" s="41">
        <f t="shared" si="19"/>
        <v>1510.139999999998</v>
      </c>
      <c r="F89" s="42">
        <f t="shared" si="28"/>
        <v>981.5909999999985</v>
      </c>
      <c r="G89" s="43">
        <f t="shared" si="17"/>
        <v>2491.7309999999966</v>
      </c>
      <c r="H89" s="44">
        <f t="shared" si="20"/>
        <v>2498.2309999999966</v>
      </c>
      <c r="I89" s="45"/>
      <c r="J89" s="39">
        <f t="shared" si="21"/>
        <v>172001</v>
      </c>
      <c r="K89" s="39">
        <f t="shared" si="22"/>
        <v>173000</v>
      </c>
      <c r="L89" s="40" t="s">
        <v>19</v>
      </c>
      <c r="M89" s="41">
        <f t="shared" si="23"/>
        <v>1840.889999999994</v>
      </c>
      <c r="N89" s="42">
        <f t="shared" si="24"/>
        <v>1196.578499999996</v>
      </c>
      <c r="O89" s="43">
        <f t="shared" si="25"/>
        <v>3037.46849999999</v>
      </c>
      <c r="P89" s="44">
        <f t="shared" si="26"/>
        <v>3043.96849999999</v>
      </c>
    </row>
    <row r="90" spans="1:16" ht="15">
      <c r="A90" s="20"/>
      <c r="B90" s="39">
        <f t="shared" si="27"/>
        <v>128001</v>
      </c>
      <c r="C90" s="39">
        <f t="shared" si="18"/>
        <v>129000</v>
      </c>
      <c r="D90" s="40" t="s">
        <v>19</v>
      </c>
      <c r="E90" s="41">
        <f t="shared" si="19"/>
        <v>1517.489999999998</v>
      </c>
      <c r="F90" s="42">
        <f t="shared" si="28"/>
        <v>986.3684999999987</v>
      </c>
      <c r="G90" s="43">
        <f t="shared" si="17"/>
        <v>2503.8584999999966</v>
      </c>
      <c r="H90" s="44">
        <f t="shared" si="20"/>
        <v>2510.3584999999966</v>
      </c>
      <c r="I90" s="45"/>
      <c r="J90" s="39">
        <f t="shared" si="21"/>
        <v>173001</v>
      </c>
      <c r="K90" s="39">
        <f t="shared" si="22"/>
        <v>174000</v>
      </c>
      <c r="L90" s="40" t="s">
        <v>19</v>
      </c>
      <c r="M90" s="41">
        <f t="shared" si="23"/>
        <v>1848.2399999999939</v>
      </c>
      <c r="N90" s="42">
        <f t="shared" si="24"/>
        <v>1201.3559999999957</v>
      </c>
      <c r="O90" s="43">
        <f t="shared" si="25"/>
        <v>3049.5959999999895</v>
      </c>
      <c r="P90" s="44">
        <f t="shared" si="26"/>
        <v>3056.0959999999895</v>
      </c>
    </row>
    <row r="91" spans="1:16" ht="15">
      <c r="A91" s="20"/>
      <c r="B91" s="39">
        <f t="shared" si="27"/>
        <v>129001</v>
      </c>
      <c r="C91" s="39">
        <f t="shared" si="18"/>
        <v>130000</v>
      </c>
      <c r="D91" s="40" t="s">
        <v>19</v>
      </c>
      <c r="E91" s="41">
        <f t="shared" si="19"/>
        <v>1524.8399999999979</v>
      </c>
      <c r="F91" s="42">
        <f t="shared" si="28"/>
        <v>991.1459999999984</v>
      </c>
      <c r="G91" s="43">
        <f t="shared" si="17"/>
        <v>2515.9859999999962</v>
      </c>
      <c r="H91" s="44">
        <f t="shared" si="20"/>
        <v>2522.4859999999962</v>
      </c>
      <c r="I91" s="45"/>
      <c r="J91" s="39">
        <f t="shared" si="21"/>
        <v>174001</v>
      </c>
      <c r="K91" s="39">
        <f t="shared" si="22"/>
        <v>175000</v>
      </c>
      <c r="L91" s="40" t="s">
        <v>19</v>
      </c>
      <c r="M91" s="41">
        <f t="shared" si="23"/>
        <v>1855.5899999999938</v>
      </c>
      <c r="N91" s="42">
        <f t="shared" si="24"/>
        <v>1206.1334999999958</v>
      </c>
      <c r="O91" s="43">
        <f t="shared" si="25"/>
        <v>3061.7234999999896</v>
      </c>
      <c r="P91" s="44">
        <f t="shared" si="26"/>
        <v>3068.2234999999896</v>
      </c>
    </row>
    <row r="92" spans="1:16" ht="15">
      <c r="A92" s="20"/>
      <c r="B92" s="39">
        <f t="shared" si="27"/>
        <v>130001</v>
      </c>
      <c r="C92" s="39">
        <f t="shared" si="18"/>
        <v>131000</v>
      </c>
      <c r="D92" s="40" t="s">
        <v>19</v>
      </c>
      <c r="E92" s="41">
        <f t="shared" si="19"/>
        <v>1532.1899999999978</v>
      </c>
      <c r="F92" s="42">
        <f t="shared" si="28"/>
        <v>995.9234999999985</v>
      </c>
      <c r="G92" s="43">
        <f t="shared" si="17"/>
        <v>2528.1134999999963</v>
      </c>
      <c r="H92" s="44">
        <f t="shared" si="20"/>
        <v>2534.6134999999963</v>
      </c>
      <c r="I92" s="45"/>
      <c r="J92" s="39">
        <f t="shared" si="21"/>
        <v>175001</v>
      </c>
      <c r="K92" s="39">
        <f t="shared" si="22"/>
        <v>176000</v>
      </c>
      <c r="L92" s="40" t="s">
        <v>19</v>
      </c>
      <c r="M92" s="41">
        <f t="shared" si="23"/>
        <v>1862.9399999999937</v>
      </c>
      <c r="N92" s="42">
        <f t="shared" si="24"/>
        <v>1210.9109999999955</v>
      </c>
      <c r="O92" s="43">
        <f t="shared" si="25"/>
        <v>3073.850999999989</v>
      </c>
      <c r="P92" s="44">
        <f t="shared" si="26"/>
        <v>3080.350999999989</v>
      </c>
    </row>
    <row r="93" spans="1:16" ht="15">
      <c r="A93" s="20"/>
      <c r="B93" s="39">
        <f t="shared" si="27"/>
        <v>131001</v>
      </c>
      <c r="C93" s="39">
        <f t="shared" si="18"/>
        <v>132000</v>
      </c>
      <c r="D93" s="40" t="s">
        <v>19</v>
      </c>
      <c r="E93" s="41">
        <f t="shared" si="19"/>
        <v>1539.5399999999977</v>
      </c>
      <c r="F93" s="42">
        <f t="shared" si="28"/>
        <v>1000.7009999999982</v>
      </c>
      <c r="G93" s="43">
        <f t="shared" si="17"/>
        <v>2540.240999999996</v>
      </c>
      <c r="H93" s="44">
        <f t="shared" si="20"/>
        <v>2546.740999999996</v>
      </c>
      <c r="I93" s="45"/>
      <c r="J93" s="39">
        <f t="shared" si="21"/>
        <v>176001</v>
      </c>
      <c r="K93" s="39">
        <f t="shared" si="22"/>
        <v>177000</v>
      </c>
      <c r="L93" s="40" t="s">
        <v>19</v>
      </c>
      <c r="M93" s="41">
        <f t="shared" si="23"/>
        <v>1870.2899999999936</v>
      </c>
      <c r="N93" s="42">
        <f t="shared" si="24"/>
        <v>1215.6884999999957</v>
      </c>
      <c r="O93" s="43">
        <f t="shared" si="25"/>
        <v>3085.9784999999893</v>
      </c>
      <c r="P93" s="44">
        <f t="shared" si="26"/>
        <v>3092.4784999999893</v>
      </c>
    </row>
    <row r="94" spans="1:16" ht="15">
      <c r="A94" s="20"/>
      <c r="B94" s="39">
        <f t="shared" si="27"/>
        <v>132001</v>
      </c>
      <c r="C94" s="39">
        <f t="shared" si="18"/>
        <v>133000</v>
      </c>
      <c r="D94" s="40" t="s">
        <v>19</v>
      </c>
      <c r="E94" s="41">
        <f t="shared" si="19"/>
        <v>1546.8899999999976</v>
      </c>
      <c r="F94" s="42">
        <f t="shared" si="28"/>
        <v>1005.4784999999983</v>
      </c>
      <c r="G94" s="43">
        <f t="shared" si="17"/>
        <v>2552.368499999996</v>
      </c>
      <c r="H94" s="44">
        <f t="shared" si="20"/>
        <v>2558.868499999996</v>
      </c>
      <c r="I94" s="45"/>
      <c r="J94" s="39">
        <f t="shared" si="21"/>
        <v>177001</v>
      </c>
      <c r="K94" s="39">
        <f t="shared" si="22"/>
        <v>178000</v>
      </c>
      <c r="L94" s="40" t="s">
        <v>19</v>
      </c>
      <c r="M94" s="41">
        <f t="shared" si="23"/>
        <v>1877.6399999999935</v>
      </c>
      <c r="N94" s="42">
        <f t="shared" si="24"/>
        <v>1220.4659999999958</v>
      </c>
      <c r="O94" s="43">
        <f t="shared" si="25"/>
        <v>3098.1059999999893</v>
      </c>
      <c r="P94" s="44">
        <f t="shared" si="26"/>
        <v>3104.6059999999893</v>
      </c>
    </row>
    <row r="95" spans="1:16" ht="15">
      <c r="A95" s="20"/>
      <c r="B95" s="39">
        <f t="shared" si="27"/>
        <v>133001</v>
      </c>
      <c r="C95" s="39">
        <f t="shared" si="18"/>
        <v>134000</v>
      </c>
      <c r="D95" s="40" t="s">
        <v>19</v>
      </c>
      <c r="E95" s="41">
        <f t="shared" si="19"/>
        <v>1554.2399999999975</v>
      </c>
      <c r="F95" s="42">
        <f t="shared" si="28"/>
        <v>1010.255999999998</v>
      </c>
      <c r="G95" s="43">
        <f t="shared" si="17"/>
        <v>2564.4959999999955</v>
      </c>
      <c r="H95" s="44">
        <f t="shared" si="20"/>
        <v>2570.9959999999955</v>
      </c>
      <c r="I95" s="45"/>
      <c r="J95" s="39">
        <f t="shared" si="21"/>
        <v>178001</v>
      </c>
      <c r="K95" s="39">
        <f t="shared" si="22"/>
        <v>179000</v>
      </c>
      <c r="L95" s="40" t="s">
        <v>19</v>
      </c>
      <c r="M95" s="41">
        <f t="shared" si="23"/>
        <v>1884.9899999999934</v>
      </c>
      <c r="N95" s="42">
        <f t="shared" si="24"/>
        <v>1225.2434999999955</v>
      </c>
      <c r="O95" s="43">
        <f t="shared" si="25"/>
        <v>3110.233499999989</v>
      </c>
      <c r="P95" s="44">
        <f t="shared" si="26"/>
        <v>3116.733499999989</v>
      </c>
    </row>
    <row r="96" spans="1:16" ht="15">
      <c r="A96" s="20"/>
      <c r="B96" s="39">
        <f t="shared" si="27"/>
        <v>134001</v>
      </c>
      <c r="C96" s="39">
        <f t="shared" si="18"/>
        <v>135000</v>
      </c>
      <c r="D96" s="40" t="s">
        <v>19</v>
      </c>
      <c r="E96" s="41">
        <f t="shared" si="19"/>
        <v>1561.5899999999974</v>
      </c>
      <c r="F96" s="42">
        <f t="shared" si="28"/>
        <v>1015.0334999999982</v>
      </c>
      <c r="G96" s="43">
        <f t="shared" si="17"/>
        <v>2576.6234999999956</v>
      </c>
      <c r="H96" s="44">
        <f t="shared" si="20"/>
        <v>2583.1234999999956</v>
      </c>
      <c r="I96" s="45"/>
      <c r="J96" s="39">
        <f t="shared" si="21"/>
        <v>179001</v>
      </c>
      <c r="K96" s="39">
        <f t="shared" si="22"/>
        <v>180000</v>
      </c>
      <c r="L96" s="40" t="s">
        <v>19</v>
      </c>
      <c r="M96" s="41">
        <f t="shared" si="23"/>
        <v>1892.3399999999933</v>
      </c>
      <c r="N96" s="42">
        <f t="shared" si="24"/>
        <v>1230.0209999999956</v>
      </c>
      <c r="O96" s="43">
        <f t="shared" si="25"/>
        <v>3122.360999999989</v>
      </c>
      <c r="P96" s="44">
        <f t="shared" si="26"/>
        <v>3128.860999999989</v>
      </c>
    </row>
    <row r="97" spans="1:16" ht="15">
      <c r="A97" s="20"/>
      <c r="B97" s="39">
        <f t="shared" si="27"/>
        <v>135001</v>
      </c>
      <c r="C97" s="39">
        <f t="shared" si="18"/>
        <v>136000</v>
      </c>
      <c r="D97" s="40" t="s">
        <v>19</v>
      </c>
      <c r="E97" s="41">
        <f t="shared" si="19"/>
        <v>1568.9399999999973</v>
      </c>
      <c r="F97" s="42">
        <f t="shared" si="28"/>
        <v>1019.8109999999983</v>
      </c>
      <c r="G97" s="43">
        <f t="shared" si="17"/>
        <v>2588.7509999999957</v>
      </c>
      <c r="H97" s="44">
        <f t="shared" si="20"/>
        <v>2595.2509999999957</v>
      </c>
      <c r="I97" s="45"/>
      <c r="J97" s="39">
        <f t="shared" si="21"/>
        <v>180001</v>
      </c>
      <c r="K97" s="39">
        <f t="shared" si="22"/>
        <v>181000</v>
      </c>
      <c r="L97" s="40" t="s">
        <v>19</v>
      </c>
      <c r="M97" s="41">
        <f t="shared" si="23"/>
        <v>1899.6899999999932</v>
      </c>
      <c r="N97" s="42">
        <f t="shared" si="24"/>
        <v>1234.7984999999953</v>
      </c>
      <c r="O97" s="43">
        <f t="shared" si="25"/>
        <v>3134.4884999999886</v>
      </c>
      <c r="P97" s="44">
        <f t="shared" si="26"/>
        <v>3140.9884999999886</v>
      </c>
    </row>
    <row r="98" spans="1:16" ht="15">
      <c r="A98" s="20"/>
      <c r="B98" s="39">
        <f t="shared" si="27"/>
        <v>136001</v>
      </c>
      <c r="C98" s="39">
        <f t="shared" si="18"/>
        <v>137000</v>
      </c>
      <c r="D98" s="40" t="s">
        <v>19</v>
      </c>
      <c r="E98" s="41">
        <f t="shared" si="19"/>
        <v>1576.2899999999972</v>
      </c>
      <c r="F98" s="42">
        <f t="shared" si="28"/>
        <v>1024.588499999998</v>
      </c>
      <c r="G98" s="43">
        <f t="shared" si="17"/>
        <v>2600.8784999999953</v>
      </c>
      <c r="H98" s="44">
        <f t="shared" si="20"/>
        <v>2607.3784999999953</v>
      </c>
      <c r="I98" s="45"/>
      <c r="J98" s="39">
        <f t="shared" si="21"/>
        <v>181001</v>
      </c>
      <c r="K98" s="39">
        <f t="shared" si="22"/>
        <v>182000</v>
      </c>
      <c r="L98" s="40" t="s">
        <v>19</v>
      </c>
      <c r="M98" s="41">
        <f t="shared" si="23"/>
        <v>1907.0399999999931</v>
      </c>
      <c r="N98" s="42">
        <f t="shared" si="24"/>
        <v>1239.5759999999955</v>
      </c>
      <c r="O98" s="43">
        <f t="shared" si="25"/>
        <v>3146.6159999999886</v>
      </c>
      <c r="P98" s="44">
        <f t="shared" si="26"/>
        <v>3153.1159999999886</v>
      </c>
    </row>
    <row r="99" spans="1:16" ht="15">
      <c r="A99" s="20"/>
      <c r="B99" s="39">
        <f t="shared" si="27"/>
        <v>137001</v>
      </c>
      <c r="C99" s="39">
        <f t="shared" si="18"/>
        <v>138000</v>
      </c>
      <c r="D99" s="40" t="s">
        <v>19</v>
      </c>
      <c r="E99" s="41">
        <f t="shared" si="19"/>
        <v>1583.6399999999971</v>
      </c>
      <c r="F99" s="42">
        <f t="shared" si="28"/>
        <v>1029.3659999999982</v>
      </c>
      <c r="G99" s="43">
        <f t="shared" si="17"/>
        <v>2613.0059999999953</v>
      </c>
      <c r="H99" s="44">
        <f t="shared" si="20"/>
        <v>2619.5059999999953</v>
      </c>
      <c r="I99" s="45"/>
      <c r="J99" s="39">
        <f t="shared" si="21"/>
        <v>182001</v>
      </c>
      <c r="K99" s="39">
        <f t="shared" si="22"/>
        <v>183000</v>
      </c>
      <c r="L99" s="40" t="s">
        <v>19</v>
      </c>
      <c r="M99" s="41">
        <f t="shared" si="23"/>
        <v>1914.389999999993</v>
      </c>
      <c r="N99" s="42">
        <f t="shared" si="24"/>
        <v>1244.3534999999952</v>
      </c>
      <c r="O99" s="43">
        <f t="shared" si="25"/>
        <v>3158.743499999988</v>
      </c>
      <c r="P99" s="44">
        <f t="shared" si="26"/>
        <v>3165.243499999988</v>
      </c>
    </row>
    <row r="100" spans="1:16" ht="15">
      <c r="A100" s="20"/>
      <c r="B100" s="39">
        <f t="shared" si="27"/>
        <v>138001</v>
      </c>
      <c r="C100" s="39">
        <f t="shared" si="18"/>
        <v>139000</v>
      </c>
      <c r="D100" s="40" t="s">
        <v>19</v>
      </c>
      <c r="E100" s="41">
        <f t="shared" si="19"/>
        <v>1590.989999999997</v>
      </c>
      <c r="F100" s="42">
        <f t="shared" si="28"/>
        <v>1034.1434999999979</v>
      </c>
      <c r="G100" s="43">
        <f t="shared" si="17"/>
        <v>2625.133499999995</v>
      </c>
      <c r="H100" s="44">
        <f t="shared" si="20"/>
        <v>2631.633499999995</v>
      </c>
      <c r="I100" s="45"/>
      <c r="J100" s="39">
        <f t="shared" si="21"/>
        <v>183001</v>
      </c>
      <c r="K100" s="39">
        <f t="shared" si="22"/>
        <v>184000</v>
      </c>
      <c r="L100" s="40" t="s">
        <v>19</v>
      </c>
      <c r="M100" s="41">
        <f t="shared" si="23"/>
        <v>1921.739999999993</v>
      </c>
      <c r="N100" s="42">
        <f t="shared" si="24"/>
        <v>1249.1309999999953</v>
      </c>
      <c r="O100" s="43">
        <f t="shared" si="25"/>
        <v>3170.8709999999883</v>
      </c>
      <c r="P100" s="44">
        <f t="shared" si="26"/>
        <v>3177.3709999999883</v>
      </c>
    </row>
    <row r="101" spans="1:16" ht="15">
      <c r="A101" s="20"/>
      <c r="B101" s="39">
        <f t="shared" si="27"/>
        <v>139001</v>
      </c>
      <c r="C101" s="39">
        <f t="shared" si="18"/>
        <v>140000</v>
      </c>
      <c r="D101" s="40" t="s">
        <v>19</v>
      </c>
      <c r="E101" s="41">
        <f t="shared" si="19"/>
        <v>1598.339999999997</v>
      </c>
      <c r="F101" s="42">
        <f t="shared" si="28"/>
        <v>1038.920999999998</v>
      </c>
      <c r="G101" s="43">
        <f t="shared" si="17"/>
        <v>2637.260999999995</v>
      </c>
      <c r="H101" s="44">
        <f t="shared" si="20"/>
        <v>2643.760999999995</v>
      </c>
      <c r="I101" s="45"/>
      <c r="J101" s="39">
        <f t="shared" si="21"/>
        <v>184001</v>
      </c>
      <c r="K101" s="39">
        <f t="shared" si="22"/>
        <v>185000</v>
      </c>
      <c r="L101" s="40" t="s">
        <v>19</v>
      </c>
      <c r="M101" s="41">
        <f t="shared" si="23"/>
        <v>1929.0899999999929</v>
      </c>
      <c r="N101" s="42">
        <f t="shared" si="24"/>
        <v>1253.908499999995</v>
      </c>
      <c r="O101" s="43">
        <f t="shared" si="25"/>
        <v>3182.998499999988</v>
      </c>
      <c r="P101" s="44">
        <f t="shared" si="26"/>
        <v>3189.498499999988</v>
      </c>
    </row>
    <row r="102" spans="1:16" ht="15">
      <c r="A102" s="20"/>
      <c r="B102" s="39">
        <f t="shared" si="27"/>
        <v>140001</v>
      </c>
      <c r="C102" s="39">
        <f t="shared" si="18"/>
        <v>141000</v>
      </c>
      <c r="D102" s="40" t="s">
        <v>19</v>
      </c>
      <c r="E102" s="41">
        <f t="shared" si="19"/>
        <v>1605.6899999999969</v>
      </c>
      <c r="F102" s="42">
        <f t="shared" si="28"/>
        <v>1043.6984999999977</v>
      </c>
      <c r="G102" s="43">
        <f t="shared" si="17"/>
        <v>2649.3884999999946</v>
      </c>
      <c r="H102" s="44">
        <f t="shared" si="20"/>
        <v>2655.8884999999946</v>
      </c>
      <c r="I102" s="45"/>
      <c r="J102" s="39">
        <f t="shared" si="21"/>
        <v>185001</v>
      </c>
      <c r="K102" s="39">
        <f t="shared" si="22"/>
        <v>186000</v>
      </c>
      <c r="L102" s="40" t="s">
        <v>19</v>
      </c>
      <c r="M102" s="41">
        <f t="shared" si="23"/>
        <v>1936.4399999999928</v>
      </c>
      <c r="N102" s="42">
        <f t="shared" si="24"/>
        <v>1258.6859999999951</v>
      </c>
      <c r="O102" s="43">
        <f t="shared" si="25"/>
        <v>3195.125999999988</v>
      </c>
      <c r="P102" s="44">
        <f t="shared" si="26"/>
        <v>3201.625999999988</v>
      </c>
    </row>
    <row r="103" spans="1:16" ht="15">
      <c r="A103" s="20"/>
      <c r="B103" s="39">
        <f t="shared" si="27"/>
        <v>141001</v>
      </c>
      <c r="C103" s="39">
        <f t="shared" si="18"/>
        <v>142000</v>
      </c>
      <c r="D103" s="40" t="s">
        <v>19</v>
      </c>
      <c r="E103" s="41">
        <f t="shared" si="19"/>
        <v>1613.0399999999968</v>
      </c>
      <c r="F103" s="42">
        <f t="shared" si="28"/>
        <v>1048.4759999999978</v>
      </c>
      <c r="G103" s="43">
        <f t="shared" si="17"/>
        <v>2661.5159999999946</v>
      </c>
      <c r="H103" s="44">
        <f t="shared" si="20"/>
        <v>2668.0159999999946</v>
      </c>
      <c r="I103" s="45"/>
      <c r="J103" s="39">
        <f t="shared" si="21"/>
        <v>186001</v>
      </c>
      <c r="K103" s="39">
        <f t="shared" si="22"/>
        <v>187000</v>
      </c>
      <c r="L103" s="40" t="s">
        <v>19</v>
      </c>
      <c r="M103" s="41">
        <f t="shared" si="23"/>
        <v>1943.7899999999927</v>
      </c>
      <c r="N103" s="42">
        <f t="shared" si="24"/>
        <v>1263.4634999999953</v>
      </c>
      <c r="O103" s="43">
        <f t="shared" si="25"/>
        <v>3207.253499999988</v>
      </c>
      <c r="P103" s="44">
        <f t="shared" si="26"/>
        <v>3213.753499999988</v>
      </c>
    </row>
    <row r="104" spans="1:16" ht="15">
      <c r="A104" s="20"/>
      <c r="B104" s="39">
        <f t="shared" si="27"/>
        <v>142001</v>
      </c>
      <c r="C104" s="39">
        <f t="shared" si="18"/>
        <v>143000</v>
      </c>
      <c r="D104" s="40" t="s">
        <v>19</v>
      </c>
      <c r="E104" s="41">
        <f t="shared" si="19"/>
        <v>1620.3899999999967</v>
      </c>
      <c r="F104" s="42">
        <f t="shared" si="28"/>
        <v>1053.2534999999975</v>
      </c>
      <c r="G104" s="43">
        <f t="shared" si="17"/>
        <v>2673.643499999994</v>
      </c>
      <c r="H104" s="44">
        <f t="shared" si="20"/>
        <v>2680.143499999994</v>
      </c>
      <c r="I104" s="45"/>
      <c r="J104" s="39">
        <f t="shared" si="21"/>
        <v>187001</v>
      </c>
      <c r="K104" s="39">
        <f t="shared" si="22"/>
        <v>188000</v>
      </c>
      <c r="L104" s="40" t="s">
        <v>19</v>
      </c>
      <c r="M104" s="41">
        <f t="shared" si="23"/>
        <v>1951.1399999999926</v>
      </c>
      <c r="N104" s="42">
        <f t="shared" si="24"/>
        <v>1268.240999999995</v>
      </c>
      <c r="O104" s="43">
        <f t="shared" si="25"/>
        <v>3219.3809999999876</v>
      </c>
      <c r="P104" s="44">
        <f t="shared" si="26"/>
        <v>3225.8809999999876</v>
      </c>
    </row>
    <row r="105" spans="1:16" ht="15">
      <c r="A105" s="20"/>
      <c r="B105" s="39">
        <f t="shared" si="27"/>
        <v>143001</v>
      </c>
      <c r="C105" s="39">
        <f t="shared" si="18"/>
        <v>144000</v>
      </c>
      <c r="D105" s="40" t="s">
        <v>19</v>
      </c>
      <c r="E105" s="41">
        <f t="shared" si="19"/>
        <v>1627.7399999999966</v>
      </c>
      <c r="F105" s="42">
        <f t="shared" si="28"/>
        <v>1058.0309999999977</v>
      </c>
      <c r="G105" s="43">
        <f t="shared" si="17"/>
        <v>2685.7709999999943</v>
      </c>
      <c r="H105" s="44">
        <f t="shared" si="20"/>
        <v>2692.2709999999943</v>
      </c>
      <c r="I105" s="45"/>
      <c r="J105" s="39">
        <f t="shared" si="21"/>
        <v>188001</v>
      </c>
      <c r="K105" s="39">
        <f t="shared" si="22"/>
        <v>189000</v>
      </c>
      <c r="L105" s="40" t="s">
        <v>19</v>
      </c>
      <c r="M105" s="41">
        <f t="shared" si="23"/>
        <v>1958.4899999999925</v>
      </c>
      <c r="N105" s="42">
        <f t="shared" si="24"/>
        <v>1273.0184999999951</v>
      </c>
      <c r="O105" s="43">
        <f t="shared" si="25"/>
        <v>3231.5084999999876</v>
      </c>
      <c r="P105" s="44">
        <f t="shared" si="26"/>
        <v>3238.0084999999876</v>
      </c>
    </row>
    <row r="106" spans="1:16" ht="15">
      <c r="A106" s="20"/>
      <c r="B106" s="39">
        <f t="shared" si="27"/>
        <v>144001</v>
      </c>
      <c r="C106" s="39">
        <f t="shared" si="18"/>
        <v>145000</v>
      </c>
      <c r="D106" s="40" t="s">
        <v>19</v>
      </c>
      <c r="E106" s="41">
        <f t="shared" si="19"/>
        <v>1635.0899999999965</v>
      </c>
      <c r="F106" s="42">
        <f t="shared" si="28"/>
        <v>1062.8084999999974</v>
      </c>
      <c r="G106" s="43">
        <f t="shared" si="17"/>
        <v>2697.898499999994</v>
      </c>
      <c r="H106" s="44">
        <f t="shared" si="20"/>
        <v>2704.398499999994</v>
      </c>
      <c r="I106" s="45"/>
      <c r="J106" s="39">
        <f t="shared" si="21"/>
        <v>189001</v>
      </c>
      <c r="K106" s="39">
        <f t="shared" si="22"/>
        <v>190000</v>
      </c>
      <c r="L106" s="40" t="s">
        <v>19</v>
      </c>
      <c r="M106" s="41">
        <f t="shared" si="23"/>
        <v>1965.8399999999924</v>
      </c>
      <c r="N106" s="42">
        <f t="shared" si="24"/>
        <v>1277.7959999999948</v>
      </c>
      <c r="O106" s="43">
        <f t="shared" si="25"/>
        <v>3243.6359999999872</v>
      </c>
      <c r="P106" s="44">
        <f t="shared" si="26"/>
        <v>3250.1359999999872</v>
      </c>
    </row>
    <row r="107" spans="1:16" ht="15">
      <c r="A107" s="20"/>
      <c r="B107" s="39">
        <f t="shared" si="27"/>
        <v>145001</v>
      </c>
      <c r="C107" s="39">
        <f t="shared" si="18"/>
        <v>146000</v>
      </c>
      <c r="D107" s="40" t="s">
        <v>19</v>
      </c>
      <c r="E107" s="41">
        <f t="shared" si="19"/>
        <v>1642.4399999999964</v>
      </c>
      <c r="F107" s="42">
        <f t="shared" si="28"/>
        <v>1067.5859999999975</v>
      </c>
      <c r="G107" s="43">
        <f t="shared" si="17"/>
        <v>2710.025999999994</v>
      </c>
      <c r="H107" s="44">
        <f t="shared" si="20"/>
        <v>2716.525999999994</v>
      </c>
      <c r="I107" s="45"/>
      <c r="J107" s="39">
        <f t="shared" si="21"/>
        <v>190001</v>
      </c>
      <c r="K107" s="39">
        <f t="shared" si="22"/>
        <v>191000</v>
      </c>
      <c r="L107" s="40" t="s">
        <v>19</v>
      </c>
      <c r="M107" s="41">
        <f t="shared" si="23"/>
        <v>1973.1899999999923</v>
      </c>
      <c r="N107" s="42">
        <f t="shared" si="24"/>
        <v>1282.573499999995</v>
      </c>
      <c r="O107" s="43">
        <f t="shared" si="25"/>
        <v>3255.7634999999873</v>
      </c>
      <c r="P107" s="44">
        <f t="shared" si="26"/>
        <v>3262.2634999999873</v>
      </c>
    </row>
    <row r="108" spans="1:16" ht="15">
      <c r="A108" s="20"/>
      <c r="B108" s="39">
        <f t="shared" si="27"/>
        <v>146001</v>
      </c>
      <c r="C108" s="39">
        <f t="shared" si="18"/>
        <v>147000</v>
      </c>
      <c r="D108" s="40" t="s">
        <v>19</v>
      </c>
      <c r="E108" s="41">
        <f t="shared" si="19"/>
        <v>1649.7899999999963</v>
      </c>
      <c r="F108" s="42">
        <f t="shared" si="28"/>
        <v>1072.3634999999977</v>
      </c>
      <c r="G108" s="43">
        <f t="shared" si="17"/>
        <v>2722.153499999994</v>
      </c>
      <c r="H108" s="44">
        <f t="shared" si="20"/>
        <v>2728.653499999994</v>
      </c>
      <c r="I108" s="45"/>
      <c r="J108" s="39">
        <f t="shared" si="21"/>
        <v>191001</v>
      </c>
      <c r="K108" s="39">
        <f t="shared" si="22"/>
        <v>192000</v>
      </c>
      <c r="L108" s="40" t="s">
        <v>19</v>
      </c>
      <c r="M108" s="41">
        <f t="shared" si="23"/>
        <v>1980.5399999999922</v>
      </c>
      <c r="N108" s="42">
        <f t="shared" si="24"/>
        <v>1287.3509999999947</v>
      </c>
      <c r="O108" s="43">
        <f t="shared" si="25"/>
        <v>3267.890999999987</v>
      </c>
      <c r="P108" s="44">
        <f t="shared" si="26"/>
        <v>3274.390999999987</v>
      </c>
    </row>
    <row r="109" spans="1:16" ht="15">
      <c r="A109" s="20"/>
      <c r="B109" s="39">
        <f t="shared" si="27"/>
        <v>147001</v>
      </c>
      <c r="C109" s="39">
        <f t="shared" si="18"/>
        <v>148000</v>
      </c>
      <c r="D109" s="40" t="s">
        <v>19</v>
      </c>
      <c r="E109" s="41">
        <f t="shared" si="19"/>
        <v>1657.1399999999962</v>
      </c>
      <c r="F109" s="42">
        <f t="shared" si="28"/>
        <v>1077.1409999999973</v>
      </c>
      <c r="G109" s="43">
        <f t="shared" si="17"/>
        <v>2734.2809999999936</v>
      </c>
      <c r="H109" s="44">
        <f t="shared" si="20"/>
        <v>2740.7809999999936</v>
      </c>
      <c r="I109" s="45"/>
      <c r="J109" s="39">
        <f t="shared" si="21"/>
        <v>192001</v>
      </c>
      <c r="K109" s="39">
        <f t="shared" si="22"/>
        <v>193000</v>
      </c>
      <c r="L109" s="40" t="s">
        <v>19</v>
      </c>
      <c r="M109" s="41">
        <f t="shared" si="23"/>
        <v>1987.8899999999921</v>
      </c>
      <c r="N109" s="42">
        <f t="shared" si="24"/>
        <v>1292.1284999999948</v>
      </c>
      <c r="O109" s="43">
        <f t="shared" si="25"/>
        <v>3280.018499999987</v>
      </c>
      <c r="P109" s="44">
        <f t="shared" si="26"/>
        <v>3286.518499999987</v>
      </c>
    </row>
    <row r="110" spans="1:16" ht="15">
      <c r="A110" s="20"/>
      <c r="B110" s="39">
        <f t="shared" si="27"/>
        <v>148001</v>
      </c>
      <c r="C110" s="39">
        <f t="shared" si="18"/>
        <v>149000</v>
      </c>
      <c r="D110" s="40" t="s">
        <v>19</v>
      </c>
      <c r="E110" s="41">
        <f t="shared" si="19"/>
        <v>1664.4899999999961</v>
      </c>
      <c r="F110" s="42">
        <f t="shared" si="28"/>
        <v>1081.9184999999975</v>
      </c>
      <c r="G110" s="43">
        <f t="shared" si="17"/>
        <v>2746.4084999999936</v>
      </c>
      <c r="H110" s="44">
        <f t="shared" si="20"/>
        <v>2752.9084999999936</v>
      </c>
      <c r="I110" s="45"/>
      <c r="J110" s="39">
        <f t="shared" si="21"/>
        <v>193001</v>
      </c>
      <c r="K110" s="39">
        <f t="shared" si="22"/>
        <v>194000</v>
      </c>
      <c r="L110" s="40" t="s">
        <v>19</v>
      </c>
      <c r="M110" s="41">
        <f t="shared" si="23"/>
        <v>1995.239999999992</v>
      </c>
      <c r="N110" s="42">
        <f t="shared" si="24"/>
        <v>1296.9059999999945</v>
      </c>
      <c r="O110" s="43">
        <f t="shared" si="25"/>
        <v>3292.1459999999865</v>
      </c>
      <c r="P110" s="44">
        <f t="shared" si="26"/>
        <v>3298.6459999999865</v>
      </c>
    </row>
    <row r="111" spans="1:16" ht="15">
      <c r="A111" s="20"/>
      <c r="B111" s="39">
        <f t="shared" si="27"/>
        <v>149001</v>
      </c>
      <c r="C111" s="39">
        <f t="shared" si="18"/>
        <v>150000</v>
      </c>
      <c r="D111" s="40" t="s">
        <v>19</v>
      </c>
      <c r="E111" s="41">
        <f t="shared" si="19"/>
        <v>1671.839999999996</v>
      </c>
      <c r="F111" s="42">
        <f t="shared" si="28"/>
        <v>1086.6959999999972</v>
      </c>
      <c r="G111" s="43">
        <f t="shared" si="17"/>
        <v>2758.5359999999932</v>
      </c>
      <c r="H111" s="44">
        <f t="shared" si="20"/>
        <v>2765.0359999999932</v>
      </c>
      <c r="I111" s="45"/>
      <c r="J111" s="39">
        <f t="shared" si="21"/>
        <v>194001</v>
      </c>
      <c r="K111" s="39">
        <f t="shared" si="22"/>
        <v>195000</v>
      </c>
      <c r="L111" s="40" t="s">
        <v>19</v>
      </c>
      <c r="M111" s="41">
        <f t="shared" si="23"/>
        <v>2002.589999999992</v>
      </c>
      <c r="N111" s="42">
        <f t="shared" si="24"/>
        <v>1301.6834999999946</v>
      </c>
      <c r="O111" s="43">
        <f t="shared" si="25"/>
        <v>3304.2734999999866</v>
      </c>
      <c r="P111" s="44">
        <f t="shared" si="26"/>
        <v>3310.7734999999866</v>
      </c>
    </row>
    <row r="112" spans="1:16" ht="15">
      <c r="A112" s="20"/>
      <c r="B112" s="39">
        <f t="shared" si="27"/>
        <v>150001</v>
      </c>
      <c r="C112" s="39">
        <f t="shared" si="18"/>
        <v>151000</v>
      </c>
      <c r="D112" s="40" t="s">
        <v>19</v>
      </c>
      <c r="E112" s="41">
        <f t="shared" si="19"/>
        <v>1679.189999999996</v>
      </c>
      <c r="F112" s="42">
        <f t="shared" si="28"/>
        <v>1091.4734999999973</v>
      </c>
      <c r="G112" s="43">
        <f t="shared" si="17"/>
        <v>2770.6634999999933</v>
      </c>
      <c r="H112" s="44">
        <f t="shared" si="20"/>
        <v>2777.1634999999933</v>
      </c>
      <c r="I112" s="45"/>
      <c r="J112" s="39">
        <f t="shared" si="21"/>
        <v>195001</v>
      </c>
      <c r="K112" s="39">
        <f t="shared" si="22"/>
        <v>196000</v>
      </c>
      <c r="L112" s="40" t="s">
        <v>19</v>
      </c>
      <c r="M112" s="41">
        <f t="shared" si="23"/>
        <v>2009.9399999999919</v>
      </c>
      <c r="N112" s="42">
        <f t="shared" si="24"/>
        <v>1306.4609999999943</v>
      </c>
      <c r="O112" s="43">
        <f t="shared" si="25"/>
        <v>3316.400999999986</v>
      </c>
      <c r="P112" s="44">
        <f t="shared" si="26"/>
        <v>3322.900999999986</v>
      </c>
    </row>
    <row r="113" spans="1:16" ht="15">
      <c r="A113" s="1"/>
      <c r="B113" s="48" t="s">
        <v>20</v>
      </c>
      <c r="C113" s="1"/>
      <c r="D113" s="1"/>
      <c r="E113" s="49"/>
      <c r="F113" s="49"/>
      <c r="G113" s="50"/>
      <c r="H113" s="49"/>
      <c r="I113" s="1"/>
      <c r="J113" s="51"/>
      <c r="K113" s="51"/>
      <c r="L113" s="52"/>
      <c r="M113" s="53"/>
      <c r="N113" s="49"/>
      <c r="O113" s="53"/>
      <c r="P113" s="54"/>
    </row>
    <row r="114" spans="1:16" ht="15">
      <c r="A114" s="1"/>
      <c r="B114" s="55" t="s">
        <v>21</v>
      </c>
      <c r="C114" s="56"/>
      <c r="D114" s="56"/>
      <c r="E114" s="57"/>
      <c r="F114" s="57" t="s">
        <v>22</v>
      </c>
      <c r="G114" s="58"/>
      <c r="H114" s="59"/>
      <c r="I114" s="59"/>
      <c r="J114" s="59"/>
      <c r="K114" s="60"/>
      <c r="L114" s="60"/>
      <c r="M114" s="61"/>
      <c r="N114" s="49"/>
      <c r="O114" s="53"/>
      <c r="P114" s="54"/>
    </row>
    <row r="115" spans="1:16" ht="15">
      <c r="A115" s="1"/>
      <c r="B115" s="55" t="s">
        <v>23</v>
      </c>
      <c r="C115" s="56"/>
      <c r="D115" s="56"/>
      <c r="E115" s="57"/>
      <c r="F115" s="57" t="s">
        <v>24</v>
      </c>
      <c r="G115" s="62"/>
      <c r="H115" s="59"/>
      <c r="I115" s="59"/>
      <c r="J115" s="59"/>
      <c r="K115" s="60"/>
      <c r="L115" s="60"/>
      <c r="M115" s="61"/>
      <c r="N115" s="49"/>
      <c r="O115" s="53"/>
      <c r="P115" s="54"/>
    </row>
    <row r="116" spans="1:16" ht="15">
      <c r="A116" s="1"/>
      <c r="B116" s="55" t="s">
        <v>25</v>
      </c>
      <c r="C116" s="56"/>
      <c r="D116" s="56"/>
      <c r="E116" s="57"/>
      <c r="F116" s="57" t="s">
        <v>26</v>
      </c>
      <c r="G116" s="58"/>
      <c r="H116" s="59"/>
      <c r="I116" s="59"/>
      <c r="J116" s="59"/>
      <c r="K116" s="60"/>
      <c r="L116" s="60"/>
      <c r="M116" s="61"/>
      <c r="N116" s="49"/>
      <c r="O116" s="53"/>
      <c r="P116" s="54"/>
    </row>
    <row r="117" spans="1:16" ht="15">
      <c r="A117" s="1"/>
      <c r="B117" s="48" t="s">
        <v>78</v>
      </c>
      <c r="C117" s="63"/>
      <c r="D117" s="63"/>
      <c r="E117" s="64"/>
      <c r="F117" s="65"/>
      <c r="G117" s="48"/>
      <c r="H117" s="66"/>
      <c r="I117" s="66"/>
      <c r="J117" s="66"/>
      <c r="K117" s="67"/>
      <c r="L117" s="60"/>
      <c r="M117" s="61"/>
      <c r="N117" s="49"/>
      <c r="O117" s="53"/>
      <c r="P117" s="54"/>
    </row>
    <row r="118" spans="1:16" ht="15">
      <c r="A118" s="1"/>
      <c r="B118" s="48"/>
      <c r="C118" s="63"/>
      <c r="D118" s="63"/>
      <c r="E118" s="64"/>
      <c r="F118" s="65"/>
      <c r="G118" s="48"/>
      <c r="H118" s="66"/>
      <c r="I118" s="66"/>
      <c r="J118" s="66"/>
      <c r="K118" s="67"/>
      <c r="L118" s="60"/>
      <c r="M118" s="61"/>
      <c r="N118" s="49"/>
      <c r="O118" s="53"/>
      <c r="P118" s="54"/>
    </row>
    <row r="119" spans="1:16" ht="15">
      <c r="A119" s="1"/>
      <c r="B119" s="68" t="s">
        <v>27</v>
      </c>
      <c r="C119" s="69"/>
      <c r="D119" s="69"/>
      <c r="E119" s="70"/>
      <c r="F119" s="57"/>
      <c r="G119" s="71"/>
      <c r="H119" s="59"/>
      <c r="I119" s="59"/>
      <c r="J119" s="59"/>
      <c r="K119" s="60"/>
      <c r="L119" s="60"/>
      <c r="M119" s="61"/>
      <c r="N119" s="49"/>
      <c r="O119" s="53"/>
      <c r="P119" s="54"/>
    </row>
    <row r="120" spans="1:16" ht="15">
      <c r="A120" s="1"/>
      <c r="B120" s="68"/>
      <c r="C120" s="69"/>
      <c r="D120" s="69"/>
      <c r="E120" s="70"/>
      <c r="F120" s="57"/>
      <c r="G120" s="71"/>
      <c r="H120" s="59"/>
      <c r="I120" s="59"/>
      <c r="J120" s="59"/>
      <c r="K120" s="60"/>
      <c r="L120" s="60"/>
      <c r="M120" s="61"/>
      <c r="N120" s="49"/>
      <c r="O120" s="53"/>
      <c r="P120" s="54"/>
    </row>
    <row r="121" spans="1:16" ht="15">
      <c r="A121" s="1"/>
      <c r="B121" s="72"/>
      <c r="C121" s="73"/>
      <c r="D121" s="72"/>
      <c r="E121" s="74"/>
      <c r="F121" s="74"/>
      <c r="G121" s="72"/>
      <c r="H121" s="59"/>
      <c r="I121" s="59"/>
      <c r="J121" s="59"/>
      <c r="K121" s="60"/>
      <c r="L121" s="60"/>
      <c r="M121" s="75"/>
      <c r="N121" s="49" t="s">
        <v>79</v>
      </c>
      <c r="O121" s="53"/>
      <c r="P121" s="76"/>
    </row>
  </sheetData>
  <printOptions/>
  <pageMargins left="0.7" right="0.7" top="0.75" bottom="0.75" header="0.3" footer="0.3"/>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Lewis County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User</dc:creator>
  <cp:keywords/>
  <dc:description/>
  <cp:lastModifiedBy>Robert Webster</cp:lastModifiedBy>
  <cp:lastPrinted>2021-02-11T15:08:21Z</cp:lastPrinted>
  <dcterms:created xsi:type="dcterms:W3CDTF">2017-02-27T21:13:45Z</dcterms:created>
  <dcterms:modified xsi:type="dcterms:W3CDTF">2021-02-11T15:09:32Z</dcterms:modified>
  <cp:category/>
  <cp:version/>
  <cp:contentType/>
  <cp:contentStatus/>
</cp:coreProperties>
</file>